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6045" windowWidth="19260" windowHeight="6105" activeTab="1"/>
  </bookViews>
  <sheets>
    <sheet name="Normalne_enacbe" sheetId="1" r:id="rId1"/>
    <sheet name="Inverzija_matrike_A" sheetId="3" r:id="rId2"/>
    <sheet name="List2" sheetId="2" r:id="rId3"/>
  </sheets>
  <definedNames>
    <definedName name="_xlnm.Print_Area" localSheetId="1">Inverzija_matrike_A!$A$1:$L$40</definedName>
    <definedName name="_xlnm.Print_Area" localSheetId="0">Normalne_enacbe!$A$1:$L$48</definedName>
  </definedNames>
  <calcPr calcId="145621"/>
</workbook>
</file>

<file path=xl/calcChain.xml><?xml version="1.0" encoding="utf-8"?>
<calcChain xmlns="http://schemas.openxmlformats.org/spreadsheetml/2006/main">
  <c r="K49" i="1" l="1"/>
  <c r="K41" i="3"/>
  <c r="H16" i="3" l="1"/>
  <c r="G16" i="3"/>
  <c r="H15" i="3"/>
  <c r="G15" i="3"/>
  <c r="H14" i="3"/>
  <c r="G14" i="3"/>
  <c r="K39" i="3" l="1"/>
  <c r="K38" i="3"/>
  <c r="K37" i="3"/>
  <c r="I27" i="3" l="1"/>
  <c r="E27" i="3"/>
  <c r="D27" i="3"/>
  <c r="I26" i="3"/>
  <c r="E26" i="3"/>
  <c r="D26" i="3"/>
  <c r="I25" i="3"/>
  <c r="E25" i="3"/>
  <c r="D25" i="3"/>
  <c r="I24" i="3"/>
  <c r="E24" i="3"/>
  <c r="D24" i="3"/>
  <c r="D30" i="3" s="1" a="1"/>
  <c r="G30" i="3" l="1"/>
  <c r="F31" i="3"/>
  <c r="E31" i="3"/>
  <c r="D31" i="3"/>
  <c r="G31" i="3"/>
  <c r="F30" i="3"/>
  <c r="E30" i="3"/>
  <c r="D30" i="3"/>
  <c r="F33" i="3"/>
  <c r="E33" i="3"/>
  <c r="D33" i="3"/>
  <c r="G33" i="3"/>
  <c r="F32" i="3"/>
  <c r="E32" i="3"/>
  <c r="D32" i="3"/>
  <c r="G32" i="3"/>
  <c r="I27" i="1"/>
  <c r="E27" i="1"/>
  <c r="D27" i="1"/>
  <c r="I26" i="1"/>
  <c r="E26" i="1"/>
  <c r="D26" i="1"/>
  <c r="I25" i="1"/>
  <c r="E25" i="1"/>
  <c r="D25" i="1"/>
  <c r="I24" i="1"/>
  <c r="E24" i="1"/>
  <c r="D24" i="1"/>
  <c r="K30" i="3" l="1" a="1"/>
  <c r="D30" i="1" a="1"/>
  <c r="D31" i="1" s="1"/>
  <c r="K33" i="3" l="1"/>
  <c r="K30" i="3"/>
  <c r="K31" i="3"/>
  <c r="K32" i="3"/>
  <c r="G30" i="1"/>
  <c r="D30" i="1"/>
  <c r="E30" i="1"/>
  <c r="F30" i="1"/>
  <c r="G33" i="1"/>
  <c r="F33" i="1"/>
  <c r="E33" i="1"/>
  <c r="D33" i="1"/>
  <c r="G32" i="1"/>
  <c r="F32" i="1"/>
  <c r="E32" i="1"/>
  <c r="D32" i="1"/>
  <c r="G31" i="1"/>
  <c r="F31" i="1"/>
  <c r="E31" i="1"/>
  <c r="K35" i="1" l="1" a="1"/>
  <c r="K38" i="1" s="1"/>
  <c r="D35" i="1" a="1"/>
  <c r="G36" i="1" s="1"/>
  <c r="K35" i="1" l="1"/>
  <c r="E35" i="1"/>
  <c r="F35" i="1"/>
  <c r="K36" i="1"/>
  <c r="K37" i="1"/>
  <c r="G35" i="1"/>
  <c r="D35" i="1"/>
  <c r="F38" i="1"/>
  <c r="E38" i="1"/>
  <c r="D38" i="1"/>
  <c r="G38" i="1"/>
  <c r="F37" i="1"/>
  <c r="E37" i="1"/>
  <c r="D37" i="1"/>
  <c r="G37" i="1"/>
  <c r="F36" i="1"/>
  <c r="E36" i="1"/>
  <c r="D36" i="1"/>
  <c r="D40" i="1" l="1" a="1"/>
  <c r="E41" i="1" s="1"/>
  <c r="D40" i="1"/>
  <c r="K15" i="3" l="1"/>
  <c r="K14" i="3"/>
  <c r="J15" i="3"/>
  <c r="J14" i="3"/>
  <c r="E40" i="1"/>
  <c r="F40" i="1"/>
  <c r="G40" i="1"/>
  <c r="D43" i="1"/>
  <c r="G43" i="1"/>
  <c r="F43" i="1"/>
  <c r="E43" i="1"/>
  <c r="D42" i="1"/>
  <c r="G42" i="1"/>
  <c r="F42" i="1"/>
  <c r="E42" i="1"/>
  <c r="D41" i="1"/>
  <c r="G41" i="1"/>
  <c r="F41" i="1"/>
  <c r="K18" i="3" l="1"/>
  <c r="K17" i="3"/>
  <c r="K40" i="1" a="1"/>
  <c r="K41" i="1" s="1"/>
  <c r="K42" i="1"/>
  <c r="K43" i="1" l="1"/>
  <c r="K40" i="1"/>
  <c r="G14" i="1" s="1"/>
  <c r="J14" i="1" s="1"/>
  <c r="H15" i="1"/>
  <c r="K15" i="1" s="1"/>
  <c r="K46" i="1"/>
  <c r="K47" i="1" s="1"/>
  <c r="K45" i="1" l="1"/>
  <c r="H14" i="1"/>
  <c r="K14" i="1" s="1"/>
  <c r="H16" i="1"/>
  <c r="G15" i="1"/>
  <c r="J15" i="1" s="1"/>
  <c r="G16" i="1"/>
  <c r="K18" i="1"/>
  <c r="K17" i="1"/>
</calcChain>
</file>

<file path=xl/sharedStrings.xml><?xml version="1.0" encoding="utf-8"?>
<sst xmlns="http://schemas.openxmlformats.org/spreadsheetml/2006/main" count="103" uniqueCount="47">
  <si>
    <t>x =  ax' - by' + c</t>
  </si>
  <si>
    <t>y =  ay' + bx' + d</t>
  </si>
  <si>
    <t>geod. k.s.</t>
  </si>
  <si>
    <t>Končni koord. sistem (II)</t>
  </si>
  <si>
    <t>x</t>
  </si>
  <si>
    <t>y</t>
  </si>
  <si>
    <t>Točka</t>
  </si>
  <si>
    <t>Transformirane koordinate</t>
  </si>
  <si>
    <t>Odstopanja</t>
  </si>
  <si>
    <t>Izhodiščni koord. sistem (I)</t>
  </si>
  <si>
    <t>x'</t>
  </si>
  <si>
    <t>y'</t>
  </si>
  <si>
    <t>xt</t>
  </si>
  <si>
    <t>yt</t>
  </si>
  <si>
    <t>Dx</t>
  </si>
  <si>
    <t>Dy</t>
  </si>
  <si>
    <t>RMS</t>
  </si>
  <si>
    <t>Sigma0</t>
  </si>
  <si>
    <t>a</t>
  </si>
  <si>
    <t>b</t>
  </si>
  <si>
    <t>c</t>
  </si>
  <si>
    <t>d</t>
  </si>
  <si>
    <t>x &amp; y</t>
  </si>
  <si>
    <t>Neznanke</t>
  </si>
  <si>
    <t xml:space="preserve">  m=sqrt(a*a+b*b)</t>
  </si>
  <si>
    <t>Merilo</t>
  </si>
  <si>
    <t xml:space="preserve">  q=atan(b/a)</t>
  </si>
  <si>
    <t>Kot (°)</t>
  </si>
  <si>
    <t>Prosto stojisce -  transformacija</t>
  </si>
  <si>
    <t>P2</t>
  </si>
  <si>
    <t>P3</t>
  </si>
  <si>
    <t>N</t>
  </si>
  <si>
    <t>Izhodišče lokalnega koord. sistema v točki P2</t>
  </si>
  <si>
    <t>Au</t>
  </si>
  <si>
    <t xml:space="preserve">Au = b + v </t>
  </si>
  <si>
    <t>Transponirana matr. A</t>
  </si>
  <si>
    <t>u</t>
  </si>
  <si>
    <r>
      <t>v = Au</t>
    </r>
    <r>
      <rPr>
        <sz val="9"/>
        <rFont val="DejaVu Sans Mono"/>
        <family val="3"/>
        <charset val="238"/>
      </rPr>
      <t xml:space="preserve"> - </t>
    </r>
    <r>
      <rPr>
        <b/>
        <sz val="9"/>
        <rFont val="DejaVu Sans Mono"/>
        <family val="3"/>
        <charset val="238"/>
      </rPr>
      <t>b</t>
    </r>
  </si>
  <si>
    <r>
      <t>N = A</t>
    </r>
    <r>
      <rPr>
        <sz val="9"/>
        <rFont val="DejaVu Sans Mono"/>
        <family val="3"/>
        <charset val="238"/>
      </rPr>
      <t>t</t>
    </r>
    <r>
      <rPr>
        <b/>
        <sz val="9"/>
        <rFont val="DejaVu Sans Mono"/>
        <family val="3"/>
        <charset val="238"/>
      </rPr>
      <t>A</t>
    </r>
  </si>
  <si>
    <r>
      <t xml:space="preserve">matrika koef. </t>
    </r>
    <r>
      <rPr>
        <b/>
        <sz val="9"/>
        <rFont val="DejaVu Sans Mono"/>
        <family val="3"/>
        <charset val="238"/>
      </rPr>
      <t>A</t>
    </r>
  </si>
  <si>
    <r>
      <t xml:space="preserve">vektor odstopanj </t>
    </r>
    <r>
      <rPr>
        <b/>
        <sz val="9"/>
        <rFont val="DejaVu Sans Mono"/>
        <family val="3"/>
        <charset val="238"/>
      </rPr>
      <t>b</t>
    </r>
  </si>
  <si>
    <r>
      <t>A</t>
    </r>
    <r>
      <rPr>
        <sz val="9"/>
        <rFont val="DejaVu Sans Mono"/>
        <family val="3"/>
        <charset val="238"/>
      </rPr>
      <t>t</t>
    </r>
  </si>
  <si>
    <r>
      <t>A</t>
    </r>
    <r>
      <rPr>
        <sz val="9"/>
        <rFont val="DejaVu Sans Mono"/>
        <family val="3"/>
        <charset val="238"/>
      </rPr>
      <t>t</t>
    </r>
    <r>
      <rPr>
        <b/>
        <sz val="9"/>
        <rFont val="DejaVu Sans Mono"/>
        <family val="3"/>
        <charset val="238"/>
      </rPr>
      <t>u</t>
    </r>
  </si>
  <si>
    <r>
      <t xml:space="preserve">Inv </t>
    </r>
    <r>
      <rPr>
        <b/>
        <sz val="9"/>
        <rFont val="DejaVu Sans Mono"/>
        <family val="3"/>
        <charset val="238"/>
      </rPr>
      <t>N</t>
    </r>
  </si>
  <si>
    <t>Inverzna matr. A</t>
  </si>
  <si>
    <t xml:space="preserve">DMS = </t>
  </si>
  <si>
    <t>DMS=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</si>
</sst>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0"/>
  </numFmts>
  <fonts count="5" x14ac:knownFonts="1">
    <font>
      <sz val="11"/>
      <color theme="1"/>
      <name val="Microsoft Sans Serif"/>
      <family val="2"/>
      <charset val="238"/>
    </font>
    <font>
      <b/>
      <sz val="9"/>
      <name val="DejaVu Sans Mono"/>
      <family val="3"/>
      <charset val="238"/>
    </font>
    <font>
      <sz val="9"/>
      <name val="DejaVu Sans Mono"/>
      <family val="3"/>
      <charset val="238"/>
    </font>
    <font>
      <sz val="9"/>
      <color theme="1"/>
      <name val="DejaVu Sans Mono"/>
      <family val="3"/>
      <charset val="238"/>
    </font>
    <font>
      <i/>
      <sz val="9"/>
      <name val="DejaVu Sans Mono"/>
      <family val="3"/>
      <charset val="23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quotePrefix="1" applyFont="1"/>
    <xf numFmtId="0" fontId="2" fillId="0" borderId="0" xfId="0" applyFont="1" applyBorder="1"/>
    <xf numFmtId="0" fontId="2" fillId="0" borderId="0" xfId="0" applyFont="1" applyBorder="1" applyAlignment="1">
      <alignment horizontal="right"/>
    </xf>
    <xf numFmtId="164" fontId="2" fillId="0" borderId="1" xfId="0" applyNumberFormat="1" applyFont="1" applyBorder="1"/>
    <xf numFmtId="164" fontId="2" fillId="0" borderId="2" xfId="0" applyNumberFormat="1" applyFont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0" fontId="2" fillId="0" borderId="0" xfId="0" applyFont="1" applyAlignment="1">
      <alignment horizontal="right"/>
    </xf>
    <xf numFmtId="164" fontId="2" fillId="0" borderId="0" xfId="0" applyNumberFormat="1" applyFont="1" applyBorder="1"/>
    <xf numFmtId="164" fontId="2" fillId="0" borderId="5" xfId="0" applyNumberFormat="1" applyFont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2" fillId="0" borderId="0" xfId="0" applyNumberFormat="1" applyFont="1"/>
    <xf numFmtId="0" fontId="4" fillId="0" borderId="0" xfId="0" applyFont="1" applyAlignment="1">
      <alignment horizontal="right"/>
    </xf>
    <xf numFmtId="164" fontId="2" fillId="0" borderId="9" xfId="0" applyNumberFormat="1" applyFont="1" applyBorder="1"/>
    <xf numFmtId="0" fontId="2" fillId="0" borderId="9" xfId="0" applyFont="1" applyBorder="1"/>
    <xf numFmtId="0" fontId="2" fillId="0" borderId="2" xfId="0" applyFont="1" applyBorder="1"/>
    <xf numFmtId="164" fontId="2" fillId="0" borderId="10" xfId="0" applyNumberFormat="1" applyFont="1" applyBorder="1"/>
    <xf numFmtId="0" fontId="2" fillId="0" borderId="8" xfId="0" applyFont="1" applyBorder="1"/>
    <xf numFmtId="164" fontId="2" fillId="0" borderId="11" xfId="0" applyNumberFormat="1" applyFont="1" applyBorder="1"/>
    <xf numFmtId="0" fontId="2" fillId="0" borderId="7" xfId="0" applyFont="1" applyBorder="1"/>
    <xf numFmtId="0" fontId="2" fillId="0" borderId="3" xfId="0" applyFont="1" applyBorder="1"/>
    <xf numFmtId="164" fontId="2" fillId="0" borderId="12" xfId="0" applyNumberFormat="1" applyFont="1" applyBorder="1"/>
    <xf numFmtId="0" fontId="2" fillId="0" borderId="12" xfId="0" applyFont="1" applyBorder="1"/>
    <xf numFmtId="0" fontId="2" fillId="0" borderId="4" xfId="0" applyFont="1" applyBorder="1"/>
    <xf numFmtId="164" fontId="2" fillId="0" borderId="13" xfId="0" applyNumberFormat="1" applyFont="1" applyBorder="1"/>
    <xf numFmtId="2" fontId="2" fillId="0" borderId="1" xfId="0" applyNumberFormat="1" applyFont="1" applyBorder="1"/>
    <xf numFmtId="2" fontId="2" fillId="0" borderId="9" xfId="0" applyNumberFormat="1" applyFont="1" applyBorder="1"/>
    <xf numFmtId="2" fontId="2" fillId="0" borderId="2" xfId="0" applyNumberFormat="1" applyFont="1" applyBorder="1"/>
    <xf numFmtId="0" fontId="2" fillId="0" borderId="10" xfId="0" applyFont="1" applyBorder="1"/>
    <xf numFmtId="2" fontId="2" fillId="0" borderId="7" xfId="0" applyNumberFormat="1" applyFont="1" applyBorder="1"/>
    <xf numFmtId="2" fontId="2" fillId="0" borderId="0" xfId="0" applyNumberFormat="1" applyFont="1" applyBorder="1"/>
    <xf numFmtId="2" fontId="2" fillId="0" borderId="8" xfId="0" applyNumberFormat="1" applyFont="1" applyBorder="1"/>
    <xf numFmtId="0" fontId="2" fillId="0" borderId="11" xfId="0" applyFont="1" applyBorder="1"/>
    <xf numFmtId="2" fontId="2" fillId="0" borderId="3" xfId="0" applyNumberFormat="1" applyFont="1" applyBorder="1"/>
    <xf numFmtId="2" fontId="2" fillId="0" borderId="12" xfId="0" applyNumberFormat="1" applyFont="1" applyBorder="1"/>
    <xf numFmtId="2" fontId="2" fillId="0" borderId="4" xfId="0" applyNumberFormat="1" applyFont="1" applyBorder="1"/>
    <xf numFmtId="0" fontId="2" fillId="0" borderId="13" xfId="0" applyFont="1" applyBorder="1"/>
    <xf numFmtId="11" fontId="2" fillId="0" borderId="1" xfId="0" applyNumberFormat="1" applyFont="1" applyBorder="1"/>
    <xf numFmtId="11" fontId="2" fillId="0" borderId="9" xfId="0" applyNumberFormat="1" applyFont="1" applyBorder="1"/>
    <xf numFmtId="11" fontId="2" fillId="0" borderId="2" xfId="0" applyNumberFormat="1" applyFont="1" applyBorder="1"/>
    <xf numFmtId="0" fontId="4" fillId="0" borderId="0" xfId="0" applyFont="1"/>
    <xf numFmtId="165" fontId="2" fillId="0" borderId="14" xfId="0" applyNumberFormat="1" applyFont="1" applyBorder="1"/>
    <xf numFmtId="11" fontId="2" fillId="0" borderId="7" xfId="0" applyNumberFormat="1" applyFont="1" applyBorder="1"/>
    <xf numFmtId="11" fontId="2" fillId="0" borderId="0" xfId="0" applyNumberFormat="1" applyFont="1" applyBorder="1"/>
    <xf numFmtId="11" fontId="2" fillId="0" borderId="8" xfId="0" applyNumberFormat="1" applyFont="1" applyBorder="1"/>
    <xf numFmtId="165" fontId="2" fillId="0" borderId="15" xfId="0" applyNumberFormat="1" applyFont="1" applyBorder="1"/>
    <xf numFmtId="11" fontId="2" fillId="0" borderId="3" xfId="0" applyNumberFormat="1" applyFont="1" applyBorder="1"/>
    <xf numFmtId="11" fontId="2" fillId="0" borderId="12" xfId="0" applyNumberFormat="1" applyFont="1" applyBorder="1"/>
    <xf numFmtId="11" fontId="2" fillId="0" borderId="4" xfId="0" applyNumberFormat="1" applyFont="1" applyBorder="1"/>
    <xf numFmtId="165" fontId="2" fillId="0" borderId="16" xfId="0" applyNumberFormat="1" applyFont="1" applyBorder="1"/>
    <xf numFmtId="2" fontId="2" fillId="0" borderId="0" xfId="0" applyNumberFormat="1" applyFont="1"/>
    <xf numFmtId="46" fontId="2" fillId="0" borderId="0" xfId="0" applyNumberFormat="1" applyFont="1"/>
  </cellXfs>
  <cellStyles count="1">
    <cellStyle name="Navadno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1"/>
  <sheetViews>
    <sheetView topLeftCell="A4" workbookViewId="0">
      <selection activeCell="H55" sqref="H55"/>
    </sheetView>
  </sheetViews>
  <sheetFormatPr defaultRowHeight="12" x14ac:dyDescent="0.2"/>
  <cols>
    <col min="1" max="1" width="2.875" style="3" customWidth="1"/>
    <col min="2" max="10" width="9" style="3"/>
    <col min="11" max="11" width="9.625" style="3" bestFit="1" customWidth="1"/>
    <col min="12" max="12" width="4.75" style="3" customWidth="1"/>
    <col min="13" max="16384" width="9" style="3"/>
  </cols>
  <sheetData>
    <row r="1" spans="2:12" x14ac:dyDescent="0.2">
      <c r="B1" s="2" t="s">
        <v>28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2:12" x14ac:dyDescent="0.2">
      <c r="B2" s="4" t="s">
        <v>32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x14ac:dyDescent="0.2">
      <c r="B4" s="1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12" x14ac:dyDescent="0.2">
      <c r="B5" s="1" t="s">
        <v>1</v>
      </c>
      <c r="C5" s="1"/>
      <c r="D5" s="1"/>
      <c r="E5" s="2" t="s">
        <v>2</v>
      </c>
      <c r="F5" s="1"/>
      <c r="G5" s="1"/>
      <c r="H5" s="1"/>
      <c r="I5" s="1"/>
      <c r="J5" s="1"/>
      <c r="K5" s="1"/>
      <c r="L5" s="1"/>
    </row>
    <row r="6" spans="2:12" x14ac:dyDescent="0.2"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2:12" x14ac:dyDescent="0.2">
      <c r="B7" s="5" t="s">
        <v>3</v>
      </c>
      <c r="C7" s="5"/>
      <c r="D7" s="2"/>
      <c r="E7" s="5"/>
      <c r="F7" s="2"/>
      <c r="G7" s="2"/>
      <c r="H7" s="2"/>
      <c r="I7" s="2"/>
      <c r="J7" s="2"/>
      <c r="K7" s="2"/>
      <c r="L7" s="2"/>
    </row>
    <row r="8" spans="2:12" x14ac:dyDescent="0.2">
      <c r="B8" s="5"/>
      <c r="C8" s="5"/>
      <c r="D8" s="6" t="s">
        <v>4</v>
      </c>
      <c r="E8" s="6" t="s">
        <v>5</v>
      </c>
      <c r="F8" s="2"/>
      <c r="G8" s="2"/>
      <c r="H8" s="2"/>
      <c r="I8" s="2"/>
      <c r="J8" s="2"/>
      <c r="K8" s="2"/>
      <c r="L8" s="2"/>
    </row>
    <row r="9" spans="2:12" x14ac:dyDescent="0.2">
      <c r="B9" s="5" t="s">
        <v>6</v>
      </c>
      <c r="C9" s="6" t="s">
        <v>29</v>
      </c>
      <c r="D9" s="7">
        <v>340.63</v>
      </c>
      <c r="E9" s="8">
        <v>236.64599999999999</v>
      </c>
      <c r="F9" s="2"/>
      <c r="G9" s="2"/>
      <c r="H9" s="2"/>
      <c r="I9" s="2"/>
      <c r="J9" s="2"/>
      <c r="K9" s="2"/>
      <c r="L9" s="2"/>
    </row>
    <row r="10" spans="2:12" x14ac:dyDescent="0.2">
      <c r="B10" s="5"/>
      <c r="C10" s="6" t="s">
        <v>30</v>
      </c>
      <c r="D10" s="9">
        <v>307.80799999999999</v>
      </c>
      <c r="E10" s="10">
        <v>264.21499999999997</v>
      </c>
      <c r="F10" s="2"/>
      <c r="G10" s="2"/>
      <c r="H10" s="2"/>
      <c r="I10" s="2"/>
      <c r="J10" s="2"/>
      <c r="K10" s="2"/>
      <c r="L10" s="2"/>
    </row>
    <row r="11" spans="2:12" x14ac:dyDescent="0.2">
      <c r="B11" s="2"/>
      <c r="C11" s="2"/>
      <c r="D11" s="2"/>
      <c r="E11" s="2"/>
      <c r="F11" s="2"/>
      <c r="G11" s="5" t="s">
        <v>7</v>
      </c>
      <c r="H11" s="5"/>
      <c r="I11" s="5"/>
      <c r="J11" s="5" t="s">
        <v>8</v>
      </c>
      <c r="K11" s="2"/>
      <c r="L11" s="2"/>
    </row>
    <row r="12" spans="2:12" x14ac:dyDescent="0.2">
      <c r="B12" s="5" t="s">
        <v>9</v>
      </c>
      <c r="C12" s="5"/>
      <c r="D12" s="5"/>
      <c r="E12" s="5"/>
      <c r="F12" s="2"/>
      <c r="G12" s="1" t="s">
        <v>33</v>
      </c>
      <c r="H12" s="2"/>
      <c r="I12" s="2"/>
      <c r="J12" s="1" t="s">
        <v>37</v>
      </c>
      <c r="K12" s="2"/>
      <c r="L12" s="5"/>
    </row>
    <row r="13" spans="2:12" x14ac:dyDescent="0.2">
      <c r="B13" s="5"/>
      <c r="C13" s="5"/>
      <c r="D13" s="6" t="s">
        <v>10</v>
      </c>
      <c r="E13" s="6" t="s">
        <v>11</v>
      </c>
      <c r="F13" s="2"/>
      <c r="G13" s="6" t="s">
        <v>12</v>
      </c>
      <c r="H13" s="6" t="s">
        <v>13</v>
      </c>
      <c r="I13" s="6"/>
      <c r="J13" s="11" t="s">
        <v>14</v>
      </c>
      <c r="K13" s="11" t="s">
        <v>15</v>
      </c>
      <c r="L13" s="5"/>
    </row>
    <row r="14" spans="2:12" x14ac:dyDescent="0.2">
      <c r="B14" s="5" t="s">
        <v>6</v>
      </c>
      <c r="C14" s="6" t="s">
        <v>29</v>
      </c>
      <c r="D14" s="7">
        <v>0</v>
      </c>
      <c r="E14" s="8">
        <v>0</v>
      </c>
      <c r="F14" s="2"/>
      <c r="G14" s="7">
        <f>$K$42+$K$40*D14-$K$41*E14</f>
        <v>340.63000000000005</v>
      </c>
      <c r="H14" s="8">
        <f>$K$43+$K$41*D14+$K$40*E14</f>
        <v>236.64600000000007</v>
      </c>
      <c r="I14" s="5"/>
      <c r="J14" s="7">
        <f>D9-G14</f>
        <v>0</v>
      </c>
      <c r="K14" s="8">
        <f>E9-H14</f>
        <v>0</v>
      </c>
      <c r="L14" s="12"/>
    </row>
    <row r="15" spans="2:12" x14ac:dyDescent="0.2">
      <c r="B15" s="5"/>
      <c r="C15" s="6" t="s">
        <v>30</v>
      </c>
      <c r="D15" s="13">
        <v>36.424999999999997</v>
      </c>
      <c r="E15" s="14">
        <v>22.584</v>
      </c>
      <c r="F15" s="2"/>
      <c r="G15" s="15">
        <f>$K$42+$K$40*D15-$K$41*E15</f>
        <v>307.80799999999999</v>
      </c>
      <c r="H15" s="10">
        <f>$K$43+$K$41*D15+$K$40*E15</f>
        <v>264.21500000000009</v>
      </c>
      <c r="I15" s="5"/>
      <c r="J15" s="9">
        <f>D10-G15</f>
        <v>0</v>
      </c>
      <c r="K15" s="10">
        <f>E10-H15</f>
        <v>0</v>
      </c>
      <c r="L15" s="12"/>
    </row>
    <row r="16" spans="2:12" x14ac:dyDescent="0.2">
      <c r="B16" s="5"/>
      <c r="C16" s="6" t="s">
        <v>31</v>
      </c>
      <c r="D16" s="15">
        <v>43.454999999999998</v>
      </c>
      <c r="E16" s="16">
        <v>0</v>
      </c>
      <c r="F16" s="2"/>
      <c r="G16" s="7">
        <f>$K$42+$K$40*D16-$K$41*E16</f>
        <v>327.07592135131455</v>
      </c>
      <c r="H16" s="16">
        <f>$K$43+$K$41*D16+$K$40*E16</f>
        <v>277.93951289504236</v>
      </c>
      <c r="I16" s="5"/>
      <c r="J16" s="2"/>
      <c r="K16" s="2"/>
      <c r="L16" s="12"/>
    </row>
    <row r="17" spans="2:12" x14ac:dyDescent="0.2">
      <c r="B17" s="5"/>
      <c r="C17" s="5"/>
      <c r="D17" s="9"/>
      <c r="E17" s="10"/>
      <c r="F17" s="2"/>
      <c r="G17" s="9"/>
      <c r="H17" s="10"/>
      <c r="I17" s="5"/>
      <c r="J17" s="2" t="s">
        <v>16</v>
      </c>
      <c r="K17" s="17">
        <f>SQRT(SUM(J14*J14+K14*K14+J15*J15+K15*K15)/4)</f>
        <v>0</v>
      </c>
      <c r="L17" s="2"/>
    </row>
    <row r="18" spans="2:12" x14ac:dyDescent="0.2">
      <c r="B18" s="2"/>
      <c r="C18" s="2"/>
      <c r="D18" s="2"/>
      <c r="E18" s="2"/>
      <c r="F18" s="2"/>
      <c r="G18" s="2"/>
      <c r="H18" s="2"/>
      <c r="I18" s="2"/>
      <c r="J18" s="2" t="s">
        <v>17</v>
      </c>
      <c r="K18" s="17">
        <f>SQRT(SUM(J14*J14+K14*K14+J15*J15+K15*K15)/4)</f>
        <v>0</v>
      </c>
      <c r="L18" s="2"/>
    </row>
    <row r="19" spans="2:12" x14ac:dyDescent="0.2">
      <c r="B19" s="1" t="s">
        <v>34</v>
      </c>
      <c r="C19" s="2"/>
      <c r="D19" s="2"/>
      <c r="E19" s="2"/>
      <c r="F19" s="2"/>
      <c r="G19" s="2"/>
      <c r="H19" s="2"/>
      <c r="I19" s="2"/>
      <c r="J19" s="2"/>
      <c r="K19" s="17"/>
      <c r="L19" s="2"/>
    </row>
    <row r="20" spans="2:12" x14ac:dyDescent="0.2">
      <c r="B20" s="2"/>
      <c r="C20" s="2"/>
      <c r="D20" s="2"/>
      <c r="E20" s="2"/>
      <c r="F20" s="2"/>
      <c r="G20" s="2"/>
      <c r="H20" s="2"/>
      <c r="I20" s="2"/>
      <c r="J20" s="2"/>
      <c r="K20" s="17"/>
      <c r="L20" s="2"/>
    </row>
    <row r="21" spans="2:12" x14ac:dyDescent="0.2">
      <c r="B21" s="2" t="s">
        <v>39</v>
      </c>
      <c r="C21" s="2"/>
      <c r="D21" s="2"/>
      <c r="E21" s="2"/>
      <c r="F21" s="2"/>
      <c r="G21" s="2"/>
      <c r="H21" s="2"/>
      <c r="I21" s="2" t="s">
        <v>40</v>
      </c>
      <c r="J21" s="2"/>
      <c r="K21" s="2"/>
      <c r="L21" s="2"/>
    </row>
    <row r="22" spans="2:12" x14ac:dyDescent="0.2">
      <c r="B22" s="2"/>
      <c r="C22" s="2"/>
      <c r="D22" s="18" t="s">
        <v>18</v>
      </c>
      <c r="E22" s="18" t="s">
        <v>19</v>
      </c>
      <c r="F22" s="18" t="s">
        <v>20</v>
      </c>
      <c r="G22" s="18" t="s">
        <v>21</v>
      </c>
      <c r="H22" s="2"/>
      <c r="I22" s="2" t="s">
        <v>22</v>
      </c>
      <c r="J22" s="2"/>
      <c r="K22" s="2"/>
      <c r="L22" s="2"/>
    </row>
    <row r="23" spans="2:12" x14ac:dyDescent="0.2">
      <c r="B23" s="2" t="s">
        <v>6</v>
      </c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2:12" x14ac:dyDescent="0.2">
      <c r="B24" s="2">
        <v>1</v>
      </c>
      <c r="C24" s="11"/>
      <c r="D24" s="7">
        <f>D14</f>
        <v>0</v>
      </c>
      <c r="E24" s="19">
        <f>-E14</f>
        <v>0</v>
      </c>
      <c r="F24" s="20">
        <v>1</v>
      </c>
      <c r="G24" s="21">
        <v>0</v>
      </c>
      <c r="H24" s="2"/>
      <c r="I24" s="22">
        <f>D9</f>
        <v>340.63</v>
      </c>
      <c r="J24" s="2"/>
      <c r="K24" s="2"/>
      <c r="L24" s="2"/>
    </row>
    <row r="25" spans="2:12" x14ac:dyDescent="0.2">
      <c r="B25" s="2"/>
      <c r="C25" s="11"/>
      <c r="D25" s="15">
        <f>E14</f>
        <v>0</v>
      </c>
      <c r="E25" s="12">
        <f>D14</f>
        <v>0</v>
      </c>
      <c r="F25" s="5">
        <v>0</v>
      </c>
      <c r="G25" s="23">
        <v>1</v>
      </c>
      <c r="H25" s="2"/>
      <c r="I25" s="24">
        <f>E9</f>
        <v>236.64599999999999</v>
      </c>
      <c r="J25" s="2"/>
      <c r="K25" s="2"/>
      <c r="L25" s="2"/>
    </row>
    <row r="26" spans="2:12" x14ac:dyDescent="0.2">
      <c r="B26" s="2">
        <v>2</v>
      </c>
      <c r="C26" s="11"/>
      <c r="D26" s="25">
        <f>D15</f>
        <v>36.424999999999997</v>
      </c>
      <c r="E26" s="12">
        <f>-E15</f>
        <v>-22.584</v>
      </c>
      <c r="F26" s="5">
        <v>1</v>
      </c>
      <c r="G26" s="23">
        <v>0</v>
      </c>
      <c r="H26" s="2"/>
      <c r="I26" s="24">
        <f>D10</f>
        <v>307.80799999999999</v>
      </c>
      <c r="J26" s="2"/>
      <c r="K26" s="2"/>
      <c r="L26" s="2"/>
    </row>
    <row r="27" spans="2:12" x14ac:dyDescent="0.2">
      <c r="B27" s="2"/>
      <c r="C27" s="11"/>
      <c r="D27" s="26">
        <f>E15</f>
        <v>22.584</v>
      </c>
      <c r="E27" s="27">
        <f>D15</f>
        <v>36.424999999999997</v>
      </c>
      <c r="F27" s="28">
        <v>0</v>
      </c>
      <c r="G27" s="29">
        <v>1</v>
      </c>
      <c r="H27" s="2"/>
      <c r="I27" s="30">
        <f>E10</f>
        <v>264.21499999999997</v>
      </c>
      <c r="J27" s="2"/>
      <c r="K27" s="2"/>
      <c r="L27" s="2"/>
    </row>
    <row r="28" spans="2:12" x14ac:dyDescent="0.2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2:12" x14ac:dyDescent="0.2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2:12" x14ac:dyDescent="0.2">
      <c r="B30" s="2" t="s">
        <v>35</v>
      </c>
      <c r="C30" s="2"/>
      <c r="D30" s="7">
        <f t="array" ref="D30:G33">TRANSPOSE(D24:G27)</f>
        <v>0</v>
      </c>
      <c r="E30" s="19">
        <v>0</v>
      </c>
      <c r="F30" s="19">
        <v>36.424999999999997</v>
      </c>
      <c r="G30" s="8">
        <v>22.584</v>
      </c>
      <c r="H30" s="12"/>
      <c r="I30" s="12"/>
      <c r="J30" s="12"/>
      <c r="K30" s="12"/>
      <c r="L30" s="2"/>
    </row>
    <row r="31" spans="2:12" x14ac:dyDescent="0.2">
      <c r="B31" s="1" t="s">
        <v>41</v>
      </c>
      <c r="C31" s="2"/>
      <c r="D31" s="15">
        <v>0</v>
      </c>
      <c r="E31" s="12">
        <v>0</v>
      </c>
      <c r="F31" s="12">
        <v>-22.584</v>
      </c>
      <c r="G31" s="16">
        <v>36.424999999999997</v>
      </c>
      <c r="H31" s="12"/>
      <c r="I31" s="12"/>
      <c r="J31" s="12"/>
      <c r="K31" s="12"/>
      <c r="L31" s="2"/>
    </row>
    <row r="32" spans="2:12" x14ac:dyDescent="0.2">
      <c r="B32" s="2"/>
      <c r="C32" s="2"/>
      <c r="D32" s="25">
        <v>1</v>
      </c>
      <c r="E32" s="5">
        <v>0</v>
      </c>
      <c r="F32" s="5">
        <v>1</v>
      </c>
      <c r="G32" s="23">
        <v>0</v>
      </c>
      <c r="H32" s="5"/>
      <c r="I32" s="5"/>
      <c r="J32" s="5"/>
      <c r="K32" s="5"/>
      <c r="L32" s="2"/>
    </row>
    <row r="33" spans="2:12" x14ac:dyDescent="0.2">
      <c r="B33" s="2"/>
      <c r="C33" s="2"/>
      <c r="D33" s="26">
        <v>0</v>
      </c>
      <c r="E33" s="28">
        <v>1</v>
      </c>
      <c r="F33" s="28">
        <v>0</v>
      </c>
      <c r="G33" s="29">
        <v>1</v>
      </c>
      <c r="H33" s="5"/>
      <c r="I33" s="5"/>
      <c r="J33" s="5"/>
      <c r="K33" s="5"/>
      <c r="L33" s="2"/>
    </row>
    <row r="34" spans="2:12" x14ac:dyDescent="0.2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2:12" x14ac:dyDescent="0.2">
      <c r="B35" s="1" t="s">
        <v>38</v>
      </c>
      <c r="C35" s="2"/>
      <c r="D35" s="31">
        <f t="array" ref="D35:G38">MMULT(D30:G33,D24:G27)</f>
        <v>1836.817681</v>
      </c>
      <c r="E35" s="32">
        <v>0</v>
      </c>
      <c r="F35" s="32">
        <v>36.424999999999997</v>
      </c>
      <c r="G35" s="33">
        <v>22.584</v>
      </c>
      <c r="H35" s="2"/>
      <c r="I35" s="1" t="s">
        <v>42</v>
      </c>
      <c r="J35" s="2"/>
      <c r="K35" s="34">
        <f t="array" ref="K35:K38">MMULT(D30:G33,I24:I27)</f>
        <v>17178.937959999996</v>
      </c>
      <c r="L35" s="2"/>
    </row>
    <row r="36" spans="2:12" x14ac:dyDescent="0.2">
      <c r="B36" s="2"/>
      <c r="C36" s="2"/>
      <c r="D36" s="35">
        <v>0</v>
      </c>
      <c r="E36" s="36">
        <v>1836.817681</v>
      </c>
      <c r="F36" s="36">
        <v>-22.584</v>
      </c>
      <c r="G36" s="37">
        <v>36.424999999999997</v>
      </c>
      <c r="H36" s="2"/>
      <c r="I36" s="2"/>
      <c r="J36" s="2"/>
      <c r="K36" s="38">
        <v>2672.4955029999992</v>
      </c>
      <c r="L36" s="2"/>
    </row>
    <row r="37" spans="2:12" x14ac:dyDescent="0.2">
      <c r="B37" s="2"/>
      <c r="C37" s="2"/>
      <c r="D37" s="35">
        <v>36.424999999999997</v>
      </c>
      <c r="E37" s="36">
        <v>-22.584</v>
      </c>
      <c r="F37" s="36">
        <v>2</v>
      </c>
      <c r="G37" s="37">
        <v>0</v>
      </c>
      <c r="H37" s="2"/>
      <c r="I37" s="2"/>
      <c r="J37" s="2"/>
      <c r="K37" s="38">
        <v>648.43799999999999</v>
      </c>
      <c r="L37" s="2"/>
    </row>
    <row r="38" spans="2:12" x14ac:dyDescent="0.2">
      <c r="B38" s="2"/>
      <c r="C38" s="2"/>
      <c r="D38" s="39">
        <v>22.584</v>
      </c>
      <c r="E38" s="40">
        <v>36.424999999999997</v>
      </c>
      <c r="F38" s="40">
        <v>0</v>
      </c>
      <c r="G38" s="41">
        <v>2</v>
      </c>
      <c r="H38" s="2"/>
      <c r="I38" s="2"/>
      <c r="J38" s="2"/>
      <c r="K38" s="42">
        <v>500.86099999999999</v>
      </c>
      <c r="L38" s="2"/>
    </row>
    <row r="39" spans="2:12" ht="12.75" thickBot="1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2" x14ac:dyDescent="0.2">
      <c r="B40" s="2" t="s">
        <v>43</v>
      </c>
      <c r="C40" s="2"/>
      <c r="D40" s="43">
        <f t="array" ref="D40:G43">MINVERSE(D35:G38)</f>
        <v>1.0888396930669572E-3</v>
      </c>
      <c r="E40" s="44">
        <v>0</v>
      </c>
      <c r="F40" s="44">
        <v>-1.9830492909981956E-2</v>
      </c>
      <c r="G40" s="45">
        <v>-1.2295177814112081E-2</v>
      </c>
      <c r="H40" s="2"/>
      <c r="I40" s="2" t="s">
        <v>23</v>
      </c>
      <c r="J40" s="46" t="s">
        <v>18</v>
      </c>
      <c r="K40" s="47">
        <f t="array" ref="K40:K43">MMULT(D40:G43,K35:K38)</f>
        <v>-0.3119106811341732</v>
      </c>
      <c r="L40" s="2"/>
    </row>
    <row r="41" spans="2:12" x14ac:dyDescent="0.2">
      <c r="B41" s="2"/>
      <c r="C41" s="2"/>
      <c r="D41" s="48">
        <v>0</v>
      </c>
      <c r="E41" s="49">
        <v>1.0888396930669572E-3</v>
      </c>
      <c r="F41" s="49">
        <v>1.2295177814112081E-2</v>
      </c>
      <c r="G41" s="50">
        <v>-1.9830492909981956E-2</v>
      </c>
      <c r="H41" s="2"/>
      <c r="I41" s="1" t="s">
        <v>36</v>
      </c>
      <c r="J41" s="46" t="s">
        <v>19</v>
      </c>
      <c r="K41" s="51">
        <v>0.95025918525008102</v>
      </c>
      <c r="L41" s="2"/>
    </row>
    <row r="42" spans="2:12" x14ac:dyDescent="0.2">
      <c r="B42" s="2"/>
      <c r="C42" s="2"/>
      <c r="D42" s="48">
        <v>-1.9830492909981956E-2</v>
      </c>
      <c r="E42" s="49">
        <v>1.2295177814112081E-2</v>
      </c>
      <c r="F42" s="49">
        <v>1</v>
      </c>
      <c r="G42" s="50">
        <v>0</v>
      </c>
      <c r="H42" s="2"/>
      <c r="I42" s="2"/>
      <c r="J42" s="46" t="s">
        <v>20</v>
      </c>
      <c r="K42" s="51">
        <v>340.63000000000005</v>
      </c>
      <c r="L42" s="2"/>
    </row>
    <row r="43" spans="2:12" ht="12.75" thickBot="1" x14ac:dyDescent="0.25">
      <c r="B43" s="2"/>
      <c r="C43" s="2"/>
      <c r="D43" s="52">
        <v>-1.2295177814112081E-2</v>
      </c>
      <c r="E43" s="53">
        <v>-1.9830492909981956E-2</v>
      </c>
      <c r="F43" s="53">
        <v>0</v>
      </c>
      <c r="G43" s="54">
        <v>1</v>
      </c>
      <c r="H43" s="2"/>
      <c r="I43" s="2"/>
      <c r="J43" s="46" t="s">
        <v>21</v>
      </c>
      <c r="K43" s="55">
        <v>236.64600000000007</v>
      </c>
      <c r="L43" s="2"/>
    </row>
    <row r="44" spans="2:12" x14ac:dyDescent="0.2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2" x14ac:dyDescent="0.2">
      <c r="B45" s="2"/>
      <c r="C45" s="2"/>
      <c r="D45" s="2"/>
      <c r="E45" s="2"/>
      <c r="F45" s="2"/>
      <c r="G45" s="2"/>
      <c r="H45" s="2" t="s">
        <v>24</v>
      </c>
      <c r="I45" s="2"/>
      <c r="J45" s="2" t="s">
        <v>25</v>
      </c>
      <c r="K45" s="2">
        <f>SQRT(K40*K40+K41*K41)</f>
        <v>1.0001403862247198</v>
      </c>
      <c r="L45" s="2"/>
    </row>
    <row r="46" spans="2:12" x14ac:dyDescent="0.2">
      <c r="B46" s="2"/>
      <c r="C46" s="2"/>
      <c r="D46" s="2"/>
      <c r="E46" s="2"/>
      <c r="F46" s="2"/>
      <c r="G46" s="2"/>
      <c r="H46" s="2" t="s">
        <v>26</v>
      </c>
      <c r="I46" s="2"/>
      <c r="J46" s="2" t="s">
        <v>27</v>
      </c>
      <c r="K46" s="56">
        <f>180*ATAN(K41/K40)/PI()</f>
        <v>-71.828225413772586</v>
      </c>
      <c r="L46" s="2"/>
    </row>
    <row r="47" spans="2:12" x14ac:dyDescent="0.2">
      <c r="B47" s="2"/>
      <c r="C47" s="2"/>
      <c r="D47" s="2"/>
      <c r="E47" s="2"/>
      <c r="F47" s="2"/>
      <c r="G47" s="2"/>
      <c r="H47" s="2"/>
      <c r="I47" s="2"/>
      <c r="J47" s="2"/>
      <c r="K47" s="2">
        <f>IF(K40&lt;0,K46+180,K46)</f>
        <v>108.17177458622741</v>
      </c>
      <c r="L47" s="2"/>
    </row>
    <row r="48" spans="2:12" x14ac:dyDescent="0.2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">
      <c r="B49" s="2"/>
      <c r="C49" s="2"/>
      <c r="D49" s="2"/>
      <c r="E49" s="2"/>
      <c r="F49" s="2"/>
      <c r="G49" s="2"/>
      <c r="H49" s="2"/>
      <c r="I49" s="2"/>
      <c r="J49" s="11" t="s">
        <v>46</v>
      </c>
      <c r="K49" s="57">
        <f>K47/24</f>
        <v>4.5071572744261426</v>
      </c>
      <c r="L49" s="2"/>
    </row>
    <row r="50" spans="2:12" x14ac:dyDescent="0.2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</sheetData>
  <printOptions gridLines="1"/>
  <pageMargins left="0.41" right="0.35433070866141736" top="0.27" bottom="0.28999999999999998" header="0.21" footer="0.1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3"/>
  <sheetViews>
    <sheetView tabSelected="1" workbookViewId="0">
      <selection activeCell="D55" sqref="D55"/>
    </sheetView>
  </sheetViews>
  <sheetFormatPr defaultRowHeight="12" x14ac:dyDescent="0.2"/>
  <cols>
    <col min="1" max="1" width="2.875" style="3" customWidth="1"/>
    <col min="2" max="10" width="9" style="3"/>
    <col min="11" max="11" width="9.625" style="3" bestFit="1" customWidth="1"/>
    <col min="12" max="12" width="4.75" style="3" customWidth="1"/>
    <col min="13" max="16384" width="9" style="3"/>
  </cols>
  <sheetData>
    <row r="1" spans="2:12" x14ac:dyDescent="0.2">
      <c r="B1" s="2" t="s">
        <v>28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2:12" x14ac:dyDescent="0.2">
      <c r="B2" s="4" t="s">
        <v>32</v>
      </c>
      <c r="C2" s="1"/>
      <c r="D2" s="1"/>
      <c r="E2" s="1"/>
      <c r="F2" s="1"/>
      <c r="G2" s="1"/>
      <c r="H2" s="1"/>
      <c r="I2" s="1"/>
      <c r="J2" s="1"/>
      <c r="K2" s="1"/>
      <c r="L2" s="1"/>
    </row>
    <row r="3" spans="2:12" x14ac:dyDescent="0.2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x14ac:dyDescent="0.2">
      <c r="B4" s="1" t="s">
        <v>0</v>
      </c>
      <c r="C4" s="1"/>
      <c r="D4" s="1"/>
      <c r="E4" s="1"/>
      <c r="F4" s="1"/>
      <c r="G4" s="1"/>
      <c r="H4" s="1"/>
      <c r="I4" s="1"/>
      <c r="J4" s="1"/>
      <c r="K4" s="1"/>
      <c r="L4" s="1"/>
    </row>
    <row r="5" spans="2:12" x14ac:dyDescent="0.2">
      <c r="B5" s="1" t="s">
        <v>1</v>
      </c>
      <c r="C5" s="1"/>
      <c r="D5" s="1"/>
      <c r="E5" s="2" t="s">
        <v>2</v>
      </c>
      <c r="F5" s="1"/>
      <c r="G5" s="1"/>
      <c r="H5" s="1"/>
      <c r="I5" s="1"/>
      <c r="J5" s="1"/>
      <c r="K5" s="1"/>
      <c r="L5" s="1"/>
    </row>
    <row r="6" spans="2:12" x14ac:dyDescent="0.2">
      <c r="B6" s="2"/>
      <c r="C6" s="2"/>
      <c r="D6" s="2"/>
      <c r="E6" s="2"/>
      <c r="F6" s="2"/>
      <c r="G6" s="2"/>
      <c r="H6" s="2"/>
      <c r="I6" s="2"/>
      <c r="J6" s="2"/>
      <c r="K6" s="2"/>
      <c r="L6" s="2"/>
    </row>
    <row r="7" spans="2:12" x14ac:dyDescent="0.2">
      <c r="B7" s="5" t="s">
        <v>3</v>
      </c>
      <c r="C7" s="5"/>
      <c r="D7" s="2"/>
      <c r="E7" s="5"/>
      <c r="F7" s="2"/>
      <c r="G7" s="2"/>
      <c r="H7" s="2"/>
      <c r="I7" s="2"/>
      <c r="J7" s="2"/>
      <c r="K7" s="2"/>
      <c r="L7" s="2"/>
    </row>
    <row r="8" spans="2:12" x14ac:dyDescent="0.2">
      <c r="B8" s="5"/>
      <c r="C8" s="5"/>
      <c r="D8" s="6" t="s">
        <v>4</v>
      </c>
      <c r="E8" s="6" t="s">
        <v>5</v>
      </c>
      <c r="F8" s="2"/>
      <c r="G8" s="2"/>
      <c r="H8" s="2"/>
      <c r="I8" s="2"/>
      <c r="J8" s="2"/>
      <c r="K8" s="2"/>
      <c r="L8" s="2"/>
    </row>
    <row r="9" spans="2:12" x14ac:dyDescent="0.2">
      <c r="B9" s="5" t="s">
        <v>6</v>
      </c>
      <c r="C9" s="6" t="s">
        <v>29</v>
      </c>
      <c r="D9" s="7">
        <v>340.63</v>
      </c>
      <c r="E9" s="8">
        <v>236.64599999999999</v>
      </c>
      <c r="F9" s="2"/>
      <c r="G9" s="2"/>
      <c r="H9" s="2"/>
      <c r="I9" s="2"/>
      <c r="J9" s="2"/>
      <c r="K9" s="2"/>
      <c r="L9" s="2"/>
    </row>
    <row r="10" spans="2:12" x14ac:dyDescent="0.2">
      <c r="B10" s="5"/>
      <c r="C10" s="6" t="s">
        <v>30</v>
      </c>
      <c r="D10" s="9">
        <v>307.80799999999999</v>
      </c>
      <c r="E10" s="10">
        <v>264.21499999999997</v>
      </c>
      <c r="F10" s="2"/>
      <c r="G10" s="2"/>
      <c r="H10" s="2"/>
      <c r="I10" s="2"/>
      <c r="J10" s="2"/>
      <c r="K10" s="2"/>
      <c r="L10" s="2"/>
    </row>
    <row r="11" spans="2:12" x14ac:dyDescent="0.2">
      <c r="B11" s="2"/>
      <c r="C11" s="2"/>
      <c r="D11" s="2"/>
      <c r="E11" s="2"/>
      <c r="F11" s="2"/>
      <c r="G11" s="5" t="s">
        <v>7</v>
      </c>
      <c r="H11" s="5"/>
      <c r="I11" s="5"/>
      <c r="J11" s="5" t="s">
        <v>8</v>
      </c>
      <c r="K11" s="2"/>
      <c r="L11" s="2"/>
    </row>
    <row r="12" spans="2:12" x14ac:dyDescent="0.2">
      <c r="B12" s="5" t="s">
        <v>9</v>
      </c>
      <c r="C12" s="5"/>
      <c r="D12" s="5"/>
      <c r="E12" s="5"/>
      <c r="F12" s="2"/>
      <c r="G12" s="1" t="s">
        <v>33</v>
      </c>
      <c r="H12" s="2"/>
      <c r="I12" s="2"/>
      <c r="J12" s="1" t="s">
        <v>37</v>
      </c>
      <c r="K12" s="2"/>
      <c r="L12" s="5"/>
    </row>
    <row r="13" spans="2:12" x14ac:dyDescent="0.2">
      <c r="B13" s="5"/>
      <c r="C13" s="5"/>
      <c r="D13" s="6" t="s">
        <v>10</v>
      </c>
      <c r="E13" s="6" t="s">
        <v>11</v>
      </c>
      <c r="F13" s="2"/>
      <c r="G13" s="6" t="s">
        <v>12</v>
      </c>
      <c r="H13" s="6" t="s">
        <v>13</v>
      </c>
      <c r="I13" s="6"/>
      <c r="J13" s="11" t="s">
        <v>14</v>
      </c>
      <c r="K13" s="11" t="s">
        <v>15</v>
      </c>
      <c r="L13" s="5"/>
    </row>
    <row r="14" spans="2:12" x14ac:dyDescent="0.2">
      <c r="B14" s="5" t="s">
        <v>6</v>
      </c>
      <c r="C14" s="6" t="s">
        <v>29</v>
      </c>
      <c r="D14" s="7">
        <v>0</v>
      </c>
      <c r="E14" s="8">
        <v>0</v>
      </c>
      <c r="F14" s="2"/>
      <c r="G14" s="7">
        <f>$K$30*D14-$K$31*E14+$K$32</f>
        <v>340.63</v>
      </c>
      <c r="H14" s="8">
        <f>$K$30*E14+$K$31*D14+$K$33</f>
        <v>236.64599999999999</v>
      </c>
      <c r="I14" s="5"/>
      <c r="J14" s="7">
        <f>D9-G14</f>
        <v>0</v>
      </c>
      <c r="K14" s="8">
        <f>E9-H14</f>
        <v>0</v>
      </c>
      <c r="L14" s="12"/>
    </row>
    <row r="15" spans="2:12" x14ac:dyDescent="0.2">
      <c r="B15" s="5"/>
      <c r="C15" s="6" t="s">
        <v>30</v>
      </c>
      <c r="D15" s="13">
        <v>36.424999999999997</v>
      </c>
      <c r="E15" s="14">
        <v>22.584</v>
      </c>
      <c r="F15" s="2"/>
      <c r="G15" s="7">
        <f>$K$30*D15-$K$31*E15+$K$32</f>
        <v>307.80799999999999</v>
      </c>
      <c r="H15" s="8">
        <f>$K$30*E15+$K$31*D15+$K$33</f>
        <v>264.21499999999997</v>
      </c>
      <c r="I15" s="5"/>
      <c r="J15" s="9">
        <f>D10-G15</f>
        <v>0</v>
      </c>
      <c r="K15" s="10">
        <f>E10-H15</f>
        <v>0</v>
      </c>
      <c r="L15" s="12"/>
    </row>
    <row r="16" spans="2:12" x14ac:dyDescent="0.2">
      <c r="B16" s="5"/>
      <c r="C16" s="6" t="s">
        <v>31</v>
      </c>
      <c r="D16" s="15">
        <v>43.454999999999998</v>
      </c>
      <c r="E16" s="16">
        <v>0</v>
      </c>
      <c r="F16" s="2"/>
      <c r="G16" s="7">
        <f>$K$30*D16-$K$31*E16+$K$32</f>
        <v>327.07592135131455</v>
      </c>
      <c r="H16" s="8">
        <f>$K$30*E16+$K$31*D16+$K$33</f>
        <v>277.93951289504218</v>
      </c>
      <c r="I16" s="5"/>
      <c r="J16" s="2"/>
      <c r="K16" s="2"/>
      <c r="L16" s="12"/>
    </row>
    <row r="17" spans="2:12" x14ac:dyDescent="0.2">
      <c r="B17" s="5"/>
      <c r="C17" s="5"/>
      <c r="D17" s="9"/>
      <c r="E17" s="10"/>
      <c r="F17" s="2"/>
      <c r="G17" s="9"/>
      <c r="H17" s="10"/>
      <c r="I17" s="5"/>
      <c r="J17" s="2" t="s">
        <v>16</v>
      </c>
      <c r="K17" s="17">
        <f>SQRT(SUM(J14*J14+K14*K14+J15*J15+K15*K15)/4)</f>
        <v>0</v>
      </c>
      <c r="L17" s="2"/>
    </row>
    <row r="18" spans="2:12" x14ac:dyDescent="0.2">
      <c r="B18" s="2"/>
      <c r="C18" s="2"/>
      <c r="D18" s="2"/>
      <c r="E18" s="2"/>
      <c r="F18" s="2"/>
      <c r="G18" s="2"/>
      <c r="H18" s="2"/>
      <c r="I18" s="2"/>
      <c r="J18" s="2" t="s">
        <v>17</v>
      </c>
      <c r="K18" s="17">
        <f>SQRT(SUM(J14*J14+K14*K14+J15*J15+K15*K15)/4)</f>
        <v>0</v>
      </c>
      <c r="L18" s="2"/>
    </row>
    <row r="19" spans="2:12" x14ac:dyDescent="0.2">
      <c r="B19" s="1" t="s">
        <v>34</v>
      </c>
      <c r="C19" s="2"/>
      <c r="D19" s="2"/>
      <c r="E19" s="2"/>
      <c r="F19" s="2"/>
      <c r="G19" s="2"/>
      <c r="H19" s="2"/>
      <c r="I19" s="2"/>
      <c r="J19" s="2"/>
      <c r="K19" s="17"/>
      <c r="L19" s="2"/>
    </row>
    <row r="20" spans="2:12" x14ac:dyDescent="0.2">
      <c r="B20" s="2"/>
      <c r="C20" s="2"/>
      <c r="D20" s="2"/>
      <c r="E20" s="2"/>
      <c r="F20" s="2"/>
      <c r="G20" s="2"/>
      <c r="H20" s="2"/>
      <c r="I20" s="2"/>
      <c r="J20" s="2"/>
      <c r="K20" s="17"/>
      <c r="L20" s="2"/>
    </row>
    <row r="21" spans="2:12" x14ac:dyDescent="0.2">
      <c r="B21" s="2" t="s">
        <v>39</v>
      </c>
      <c r="C21" s="2"/>
      <c r="D21" s="2"/>
      <c r="E21" s="2"/>
      <c r="F21" s="2"/>
      <c r="G21" s="2"/>
      <c r="H21" s="2"/>
      <c r="I21" s="2" t="s">
        <v>40</v>
      </c>
      <c r="J21" s="2"/>
      <c r="K21" s="2"/>
      <c r="L21" s="2"/>
    </row>
    <row r="22" spans="2:12" x14ac:dyDescent="0.2">
      <c r="B22" s="2"/>
      <c r="C22" s="2"/>
      <c r="D22" s="18" t="s">
        <v>18</v>
      </c>
      <c r="E22" s="18" t="s">
        <v>19</v>
      </c>
      <c r="F22" s="18" t="s">
        <v>20</v>
      </c>
      <c r="G22" s="18" t="s">
        <v>21</v>
      </c>
      <c r="H22" s="2"/>
      <c r="I22" s="2" t="s">
        <v>22</v>
      </c>
      <c r="J22" s="2"/>
      <c r="K22" s="2"/>
      <c r="L22" s="2"/>
    </row>
    <row r="23" spans="2:12" x14ac:dyDescent="0.2">
      <c r="B23" s="2" t="s">
        <v>6</v>
      </c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2:12" x14ac:dyDescent="0.2">
      <c r="B24" s="2">
        <v>1</v>
      </c>
      <c r="C24" s="11"/>
      <c r="D24" s="7">
        <f>D14</f>
        <v>0</v>
      </c>
      <c r="E24" s="19">
        <f>-E14</f>
        <v>0</v>
      </c>
      <c r="F24" s="20">
        <v>1</v>
      </c>
      <c r="G24" s="21">
        <v>0</v>
      </c>
      <c r="H24" s="2"/>
      <c r="I24" s="22">
        <f>D9</f>
        <v>340.63</v>
      </c>
      <c r="J24" s="2"/>
      <c r="K24" s="2"/>
      <c r="L24" s="2"/>
    </row>
    <row r="25" spans="2:12" x14ac:dyDescent="0.2">
      <c r="B25" s="2"/>
      <c r="C25" s="11"/>
      <c r="D25" s="15">
        <f>E14</f>
        <v>0</v>
      </c>
      <c r="E25" s="12">
        <f>D14</f>
        <v>0</v>
      </c>
      <c r="F25" s="5">
        <v>0</v>
      </c>
      <c r="G25" s="23">
        <v>1</v>
      </c>
      <c r="H25" s="2"/>
      <c r="I25" s="24">
        <f>E9</f>
        <v>236.64599999999999</v>
      </c>
      <c r="J25" s="2"/>
      <c r="K25" s="2"/>
      <c r="L25" s="2"/>
    </row>
    <row r="26" spans="2:12" x14ac:dyDescent="0.2">
      <c r="B26" s="2">
        <v>2</v>
      </c>
      <c r="C26" s="11"/>
      <c r="D26" s="25">
        <f>D15</f>
        <v>36.424999999999997</v>
      </c>
      <c r="E26" s="12">
        <f>-E15</f>
        <v>-22.584</v>
      </c>
      <c r="F26" s="5">
        <v>1</v>
      </c>
      <c r="G26" s="23">
        <v>0</v>
      </c>
      <c r="H26" s="2"/>
      <c r="I26" s="24">
        <f>D10</f>
        <v>307.80799999999999</v>
      </c>
      <c r="J26" s="2"/>
      <c r="K26" s="2"/>
      <c r="L26" s="2"/>
    </row>
    <row r="27" spans="2:12" x14ac:dyDescent="0.2">
      <c r="B27" s="2"/>
      <c r="C27" s="11"/>
      <c r="D27" s="26">
        <f>E15</f>
        <v>22.584</v>
      </c>
      <c r="E27" s="27">
        <f>D15</f>
        <v>36.424999999999997</v>
      </c>
      <c r="F27" s="28">
        <v>0</v>
      </c>
      <c r="G27" s="29">
        <v>1</v>
      </c>
      <c r="H27" s="2"/>
      <c r="I27" s="30">
        <f>E10</f>
        <v>264.21499999999997</v>
      </c>
      <c r="J27" s="2"/>
      <c r="K27" s="2"/>
      <c r="L27" s="2"/>
    </row>
    <row r="28" spans="2:12" x14ac:dyDescent="0.2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2:12" x14ac:dyDescent="0.2">
      <c r="B29" s="2"/>
      <c r="C29" s="2"/>
      <c r="D29" s="2"/>
      <c r="E29" s="2"/>
      <c r="F29" s="2"/>
      <c r="G29" s="2"/>
      <c r="H29" s="2"/>
      <c r="I29" s="2"/>
      <c r="J29" s="2"/>
      <c r="L29" s="2"/>
    </row>
    <row r="30" spans="2:12" x14ac:dyDescent="0.2">
      <c r="B30" s="2" t="s">
        <v>44</v>
      </c>
      <c r="C30" s="2"/>
      <c r="D30" s="7">
        <f t="array" ref="D30:G33">MINVERSE(D24:G27)</f>
        <v>-1.9830492909981959E-2</v>
      </c>
      <c r="E30" s="19">
        <v>-1.2295177814112081E-2</v>
      </c>
      <c r="F30" s="19">
        <v>1.9830492909981959E-2</v>
      </c>
      <c r="G30" s="8">
        <v>1.2295177814112081E-2</v>
      </c>
      <c r="H30" s="12"/>
      <c r="I30" s="2" t="s">
        <v>23</v>
      </c>
      <c r="J30" s="46" t="s">
        <v>18</v>
      </c>
      <c r="K30" s="12">
        <f t="array" ref="K30:K33">MMULT(D30:G33,I24:I27)</f>
        <v>-0.31191068113417186</v>
      </c>
      <c r="L30" s="2"/>
    </row>
    <row r="31" spans="2:12" x14ac:dyDescent="0.2">
      <c r="B31" s="1" t="s">
        <v>41</v>
      </c>
      <c r="C31" s="2"/>
      <c r="D31" s="15">
        <v>1.2295177814112081E-2</v>
      </c>
      <c r="E31" s="12">
        <v>-1.9830492909981956E-2</v>
      </c>
      <c r="F31" s="12">
        <v>-1.2295177814112081E-2</v>
      </c>
      <c r="G31" s="16">
        <v>1.9830492909981956E-2</v>
      </c>
      <c r="H31" s="12"/>
      <c r="I31" s="1" t="s">
        <v>36</v>
      </c>
      <c r="J31" s="46" t="s">
        <v>19</v>
      </c>
      <c r="K31" s="12">
        <v>0.95025918525007924</v>
      </c>
      <c r="L31" s="2"/>
    </row>
    <row r="32" spans="2:12" x14ac:dyDescent="0.2">
      <c r="B32" s="2"/>
      <c r="C32" s="2"/>
      <c r="D32" s="25">
        <v>1</v>
      </c>
      <c r="E32" s="5">
        <v>0</v>
      </c>
      <c r="F32" s="5">
        <v>0</v>
      </c>
      <c r="G32" s="23">
        <v>0</v>
      </c>
      <c r="H32" s="5"/>
      <c r="I32" s="2"/>
      <c r="J32" s="46" t="s">
        <v>20</v>
      </c>
      <c r="K32" s="5">
        <v>340.63</v>
      </c>
      <c r="L32" s="2"/>
    </row>
    <row r="33" spans="2:12" x14ac:dyDescent="0.2">
      <c r="B33" s="2"/>
      <c r="C33" s="2"/>
      <c r="D33" s="26">
        <v>0</v>
      </c>
      <c r="E33" s="28">
        <v>1</v>
      </c>
      <c r="F33" s="28">
        <v>0</v>
      </c>
      <c r="G33" s="29">
        <v>0</v>
      </c>
      <c r="H33" s="5"/>
      <c r="I33" s="2"/>
      <c r="J33" s="46" t="s">
        <v>21</v>
      </c>
      <c r="K33" s="5">
        <v>236.64599999999999</v>
      </c>
      <c r="L33" s="2"/>
    </row>
    <row r="34" spans="2:12" x14ac:dyDescent="0.2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2:12" x14ac:dyDescent="0.2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2:12" x14ac:dyDescent="0.2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2:12" x14ac:dyDescent="0.2">
      <c r="B37" s="2"/>
      <c r="C37" s="2"/>
      <c r="D37" s="2"/>
      <c r="E37" s="2"/>
      <c r="F37" s="2"/>
      <c r="G37" s="2"/>
      <c r="H37" s="2" t="s">
        <v>24</v>
      </c>
      <c r="I37" s="2"/>
      <c r="J37" s="2" t="s">
        <v>25</v>
      </c>
      <c r="K37" s="2">
        <f>SQRT(K30*K30+K31*K31)</f>
        <v>1.0001403862247178</v>
      </c>
      <c r="L37" s="2"/>
    </row>
    <row r="38" spans="2:12" x14ac:dyDescent="0.2">
      <c r="B38" s="2"/>
      <c r="C38" s="2"/>
      <c r="D38" s="2"/>
      <c r="E38" s="2"/>
      <c r="F38" s="2"/>
      <c r="G38" s="2"/>
      <c r="H38" s="2" t="s">
        <v>26</v>
      </c>
      <c r="I38" s="2"/>
      <c r="J38" s="2" t="s">
        <v>27</v>
      </c>
      <c r="K38" s="56">
        <f>180*ATAN(K31/K30)/PI()</f>
        <v>-71.828225413772628</v>
      </c>
      <c r="L38" s="2"/>
    </row>
    <row r="39" spans="2:12" x14ac:dyDescent="0.2">
      <c r="B39" s="2"/>
      <c r="C39" s="2"/>
      <c r="D39" s="2"/>
      <c r="E39" s="2"/>
      <c r="F39" s="2"/>
      <c r="G39" s="2"/>
      <c r="H39" s="2"/>
      <c r="I39" s="2"/>
      <c r="J39" s="2"/>
      <c r="K39" s="2">
        <f>IF(K30&lt;0,K38+180,K38)</f>
        <v>108.17177458622737</v>
      </c>
      <c r="L39" s="2"/>
    </row>
    <row r="40" spans="2:12" x14ac:dyDescent="0.2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2" x14ac:dyDescent="0.2">
      <c r="B41" s="2"/>
      <c r="C41" s="2"/>
      <c r="D41" s="2"/>
      <c r="E41" s="2"/>
      <c r="F41" s="2"/>
      <c r="G41" s="2"/>
      <c r="H41" s="2"/>
      <c r="I41" s="2"/>
      <c r="J41" s="2" t="s">
        <v>45</v>
      </c>
      <c r="K41" s="57">
        <f>K39/24</f>
        <v>4.5071572744261408</v>
      </c>
      <c r="L41" s="2"/>
    </row>
    <row r="42" spans="2:12" x14ac:dyDescent="0.2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2" x14ac:dyDescent="0.2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</sheetData>
  <printOptions gridLines="1"/>
  <pageMargins left="0.41" right="0.35433070866141736" top="0.27" bottom="0.28999999999999998" header="0.21" footer="0.19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3</vt:i4>
      </vt:variant>
      <vt:variant>
        <vt:lpstr>Imenovani obsegi</vt:lpstr>
      </vt:variant>
      <vt:variant>
        <vt:i4>2</vt:i4>
      </vt:variant>
    </vt:vector>
  </HeadingPairs>
  <TitlesOfParts>
    <vt:vector size="5" baseType="lpstr">
      <vt:lpstr>Normalne_enacbe</vt:lpstr>
      <vt:lpstr>Inverzija_matrike_A</vt:lpstr>
      <vt:lpstr>List2</vt:lpstr>
      <vt:lpstr>Inverzija_matrike_A!Področje_tiskanja</vt:lpstr>
      <vt:lpstr>Normalne_enacbe!Področje_tiskanja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 Kuhar</dc:creator>
  <cp:lastModifiedBy>Miran Kuhar</cp:lastModifiedBy>
  <cp:lastPrinted>2015-03-26T10:15:18Z</cp:lastPrinted>
  <dcterms:created xsi:type="dcterms:W3CDTF">2011-03-25T15:37:28Z</dcterms:created>
  <dcterms:modified xsi:type="dcterms:W3CDTF">2018-03-16T08:43:22Z</dcterms:modified>
</cp:coreProperties>
</file>