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08C0F08-BD6E-41DA-9516-D539ABC12A0D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7" i="1"/>
  <c r="B36" i="1"/>
  <c r="E23" i="1"/>
  <c r="E29" i="1" s="1"/>
  <c r="F29" i="1" s="1"/>
  <c r="I24" i="1"/>
  <c r="E22" i="1"/>
  <c r="H17" i="1"/>
  <c r="H16" i="1"/>
  <c r="G17" i="1"/>
  <c r="G16" i="1"/>
  <c r="G15" i="1"/>
  <c r="B39" i="1"/>
  <c r="L25" i="1"/>
  <c r="L24" i="1"/>
  <c r="H28" i="1"/>
  <c r="I28" i="1" s="1"/>
  <c r="J28" i="1" s="1"/>
  <c r="G28" i="1"/>
  <c r="F28" i="1"/>
  <c r="E28" i="1"/>
  <c r="F22" i="1"/>
  <c r="H24" i="1"/>
  <c r="G24" i="1"/>
  <c r="F24" i="1"/>
  <c r="J25" i="1"/>
  <c r="I25" i="1"/>
  <c r="H25" i="1"/>
  <c r="G25" i="1"/>
  <c r="F25" i="1"/>
  <c r="E25" i="1"/>
  <c r="E24" i="1"/>
  <c r="J24" i="1" l="1"/>
  <c r="F23" i="1"/>
  <c r="F30" i="1" s="1"/>
  <c r="G29" i="1"/>
  <c r="H29" i="1" s="1"/>
  <c r="I29" i="1" s="1"/>
  <c r="J29" i="1" s="1"/>
  <c r="G30" i="1" l="1"/>
  <c r="H30" i="1" s="1"/>
  <c r="I30" i="1" s="1"/>
  <c r="J30" i="1" s="1"/>
  <c r="F31" i="1"/>
  <c r="F32" i="1" s="1"/>
  <c r="E36" i="1" s="1"/>
  <c r="F34" i="1"/>
  <c r="G34" i="1" s="1"/>
  <c r="H34" i="1" s="1"/>
  <c r="I34" i="1" s="1"/>
  <c r="J34" i="1" s="1"/>
  <c r="G31" i="1"/>
  <c r="H31" i="1" s="1"/>
  <c r="I31" i="1" s="1"/>
  <c r="J31" i="1" s="1"/>
  <c r="F33" i="1"/>
  <c r="G32" i="1"/>
  <c r="H32" i="1" s="1"/>
  <c r="I32" i="1" s="1"/>
  <c r="J32" i="1" s="1"/>
  <c r="E37" i="1" l="1"/>
  <c r="G33" i="1"/>
  <c r="H33" i="1" s="1"/>
  <c r="I33" i="1" s="1"/>
  <c r="J33" i="1" s="1"/>
  <c r="F35" i="1"/>
  <c r="G35" i="1" s="1"/>
  <c r="H35" i="1" s="1"/>
  <c r="I35" i="1" s="1"/>
  <c r="J35" i="1" s="1"/>
  <c r="H39" i="1"/>
  <c r="D39" i="1" s="1"/>
  <c r="H38" i="1"/>
  <c r="D38" i="1" s="1"/>
</calcChain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<sst xmlns="http://schemas.openxmlformats.org/spreadsheetml/2006/main" count="48" uniqueCount="36">
  <si>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</si>
  <si>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</si>
  <si>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</si>
  <si>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</si>
  <si>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</si>
  <si>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</si>
  <si>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</si>
  <si>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</si>
  <si>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</si>
  <si>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</si>
  <si>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</si>
  <si>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</si>
  <si>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</si>
  <si>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</si>
  <si>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</si>
  <si>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</si>
  <si>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</si>
  <si>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</si>
  <si>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</si>
  <si>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</si>
  <si>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</si>
  <si>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</si>
  <si>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</si>
  <si>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</si>
  <si>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Martin</t>
  </si>
  <si>
    <t>Šter</t>
  </si>
  <si>
    <t>Kocjančič</t>
  </si>
  <si>
    <t>Gjorgijev</t>
  </si>
  <si>
    <t>Sv. Jakob</t>
  </si>
  <si>
    <t>MC Murgle</t>
  </si>
  <si>
    <t>Rožnik</t>
  </si>
  <si>
    <t>204c</t>
  </si>
  <si>
    <t>ni_AB</t>
  </si>
  <si>
    <t>dy_AN</t>
  </si>
  <si>
    <t>dx_AN</t>
  </si>
  <si>
    <r>
      <t>S</t>
    </r>
    <r>
      <rPr>
        <b/>
        <vertAlign val="subscript"/>
        <sz val="11"/>
        <color theme="1"/>
        <rFont val="Palatino Linotype"/>
        <family val="1"/>
        <charset val="238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</si>
</sst>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  <charset val="238"/>
    </font>
    <font>
      <b/>
      <vertAlign val="subscript"/>
      <sz val="11"/>
      <color theme="1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165" fontId="5" fillId="0" borderId="0" xfId="0" applyNumberFormat="1" applyFont="1"/>
    <xf numFmtId="166" fontId="0" fillId="0" borderId="0" xfId="0" applyNumberFormat="1"/>
    <xf numFmtId="166" fontId="5" fillId="0" borderId="0" xfId="0" applyNumberFormat="1" applyFont="1"/>
    <xf numFmtId="0" fontId="1" fillId="3" borderId="0" xfId="0" applyFont="1" applyFill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606489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263562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568362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492151</xdr:colOff>
      <xdr:row>29</xdr:row>
      <xdr:rowOff>282606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244502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530262</xdr:colOff>
      <xdr:row>35</xdr:row>
      <xdr:rowOff>282613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511206</xdr:colOff>
      <xdr:row>36</xdr:row>
      <xdr:rowOff>263562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511209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587401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530244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263546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511197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7" workbookViewId="0">
      <selection activeCell="B36" sqref="B36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8.42578125" customWidth="1"/>
    <col min="6" max="6" width="10.42578125" style="18" bestFit="1" customWidth="1"/>
    <col min="7" max="7" width="11.140625" customWidth="1"/>
    <col min="8" max="8" width="11.5703125" customWidth="1"/>
  </cols>
  <sheetData>
    <row r="1" spans="1:8" ht="21" x14ac:dyDescent="0.25">
      <c r="A1" s="4" t="s">
        <v>21</v>
      </c>
    </row>
    <row r="2" spans="1:8" ht="15.75" thickBot="1" x14ac:dyDescent="0.3"/>
    <row r="3" spans="1:8" ht="15.75" thickBot="1" x14ac:dyDescent="0.3">
      <c r="A3" s="1" t="s">
        <v>0</v>
      </c>
      <c r="B3" s="2" t="s">
        <v>24</v>
      </c>
      <c r="C3" t="s">
        <v>22</v>
      </c>
    </row>
    <row r="4" spans="1:8" ht="15.75" thickBot="1" x14ac:dyDescent="0.3">
      <c r="A4" s="1" t="s">
        <v>1</v>
      </c>
      <c r="B4" s="2" t="s">
        <v>25</v>
      </c>
      <c r="C4" t="s">
        <v>23</v>
      </c>
    </row>
    <row r="5" spans="1:8" ht="15.75" thickBot="1" x14ac:dyDescent="0.3">
      <c r="A5" s="1" t="s">
        <v>20</v>
      </c>
      <c r="B5" s="2"/>
      <c r="C5" s="2" t="s">
        <v>26</v>
      </c>
      <c r="D5" s="2" t="s">
        <v>27</v>
      </c>
    </row>
    <row r="7" spans="1:8" ht="21.75" thickBot="1" x14ac:dyDescent="0.4">
      <c r="A7" s="8" t="s">
        <v>2</v>
      </c>
    </row>
    <row r="8" spans="1:8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8" ht="15.75" thickBot="1" x14ac:dyDescent="0.3">
      <c r="A9" s="1" t="s">
        <v>4</v>
      </c>
      <c r="B9" s="2" t="s">
        <v>28</v>
      </c>
      <c r="C9" s="2">
        <v>1</v>
      </c>
      <c r="D9">
        <v>462256.73</v>
      </c>
      <c r="E9">
        <v>100322.46</v>
      </c>
    </row>
    <row r="10" spans="1:8" ht="15.75" thickBot="1" x14ac:dyDescent="0.3">
      <c r="A10" s="1" t="s">
        <v>5</v>
      </c>
      <c r="B10" s="2" t="s">
        <v>29</v>
      </c>
      <c r="C10" s="2">
        <v>2</v>
      </c>
      <c r="D10">
        <v>460856.54</v>
      </c>
      <c r="E10">
        <v>99229.8</v>
      </c>
    </row>
    <row r="11" spans="1:8" ht="15.75" thickBot="1" x14ac:dyDescent="0.3">
      <c r="A11" s="1" t="s">
        <v>6</v>
      </c>
      <c r="B11" s="2" t="s">
        <v>30</v>
      </c>
      <c r="C11" s="2" t="s">
        <v>31</v>
      </c>
      <c r="D11">
        <v>459937.19</v>
      </c>
      <c r="E11">
        <v>101340.75</v>
      </c>
    </row>
    <row r="13" spans="1:8" ht="21.75" thickBot="1" x14ac:dyDescent="0.4">
      <c r="A13" s="8" t="s">
        <v>11</v>
      </c>
    </row>
    <row r="14" spans="1:8" ht="15.75" thickBot="1" x14ac:dyDescent="0.3">
      <c r="A14" s="1" t="s">
        <v>10</v>
      </c>
      <c r="B14" s="1" t="s">
        <v>12</v>
      </c>
      <c r="C14" s="1" t="s">
        <v>15</v>
      </c>
      <c r="D14" s="1" t="s">
        <v>16</v>
      </c>
      <c r="E14" s="1" t="s">
        <v>17</v>
      </c>
    </row>
    <row r="15" spans="1:8" ht="19.5" thickBot="1" x14ac:dyDescent="0.3">
      <c r="A15" s="1" t="s">
        <v>4</v>
      </c>
      <c r="B15" s="1" t="s">
        <v>35</v>
      </c>
      <c r="C15" s="10">
        <v>79</v>
      </c>
      <c r="D15" s="10">
        <v>29</v>
      </c>
      <c r="E15" s="10">
        <v>18</v>
      </c>
      <c r="G15">
        <f>C15+D15/60+E15/3600</f>
        <v>79.48833333333333</v>
      </c>
    </row>
    <row r="16" spans="1:8" ht="18.75" thickBot="1" x14ac:dyDescent="0.3">
      <c r="A16" s="1" t="s">
        <v>5</v>
      </c>
      <c r="B16" s="1" t="s">
        <v>13</v>
      </c>
      <c r="C16" s="10">
        <v>192</v>
      </c>
      <c r="D16" s="10">
        <v>52</v>
      </c>
      <c r="E16" s="10">
        <v>38</v>
      </c>
      <c r="G16">
        <f t="shared" ref="G16:G17" si="0">C16+D16/60+E16/3600</f>
        <v>192.87722222222223</v>
      </c>
      <c r="H16">
        <f>G16-G15</f>
        <v>113.3888888888889</v>
      </c>
    </row>
    <row r="17" spans="1:12" ht="18.75" thickBot="1" x14ac:dyDescent="0.3">
      <c r="A17" s="1" t="s">
        <v>6</v>
      </c>
      <c r="B17" s="1" t="s">
        <v>14</v>
      </c>
      <c r="C17" s="10">
        <v>298</v>
      </c>
      <c r="D17" s="10">
        <v>48</v>
      </c>
      <c r="E17" s="10">
        <v>28</v>
      </c>
      <c r="G17">
        <f t="shared" si="0"/>
        <v>298.8077777777778</v>
      </c>
      <c r="H17">
        <f>G17-G16</f>
        <v>105.93055555555557</v>
      </c>
    </row>
    <row r="20" spans="1:12" ht="21.75" thickBot="1" x14ac:dyDescent="0.4">
      <c r="A20" s="8" t="s">
        <v>18</v>
      </c>
    </row>
    <row r="21" spans="1:12" ht="15.75" thickBot="1" x14ac:dyDescent="0.3">
      <c r="B21" s="5" t="s">
        <v>15</v>
      </c>
      <c r="C21" s="5" t="s">
        <v>16</v>
      </c>
      <c r="D21" s="5" t="s">
        <v>17</v>
      </c>
    </row>
    <row r="22" spans="1:12" ht="27" customHeight="1" thickBot="1" x14ac:dyDescent="0.3">
      <c r="A22" s="9"/>
      <c r="B22" s="11">
        <v>113</v>
      </c>
      <c r="C22" s="12">
        <v>23</v>
      </c>
      <c r="D22" s="12">
        <v>20.04</v>
      </c>
      <c r="E22" s="17">
        <f>H16</f>
        <v>113.3888888888889</v>
      </c>
      <c r="F22" s="19">
        <f>E22*PI()/180</f>
        <v>1.9790094462891261</v>
      </c>
      <c r="G22" s="14"/>
      <c r="H22" s="14"/>
      <c r="I22" s="14"/>
      <c r="J22" s="14"/>
      <c r="K22" s="14"/>
      <c r="L22" s="14"/>
    </row>
    <row r="23" spans="1:12" ht="24" customHeight="1" thickBot="1" x14ac:dyDescent="0.3">
      <c r="A23" s="7"/>
      <c r="B23" s="12">
        <v>105</v>
      </c>
      <c r="C23" s="12">
        <v>55</v>
      </c>
      <c r="D23" s="12">
        <v>50.16</v>
      </c>
      <c r="E23" s="14">
        <f>H17</f>
        <v>105.93055555555557</v>
      </c>
      <c r="F23" s="19">
        <f>E23*PI()/180</f>
        <v>1.8488369729112157</v>
      </c>
      <c r="G23" s="14"/>
      <c r="H23" s="14"/>
      <c r="I23" s="14"/>
      <c r="J23" s="14"/>
      <c r="K23" s="14"/>
      <c r="L23" s="14" t="s">
        <v>32</v>
      </c>
    </row>
    <row r="24" spans="1:12" ht="24.75" customHeight="1" thickBot="1" x14ac:dyDescent="0.3">
      <c r="A24" s="7"/>
      <c r="B24" s="12">
        <v>52</v>
      </c>
      <c r="C24" s="12">
        <v>1</v>
      </c>
      <c r="D24" s="12">
        <v>58</v>
      </c>
      <c r="E24" s="14">
        <f>ATAN((D9-D10)/(E9-E10))*180/PI()</f>
        <v>52.03275050657421</v>
      </c>
      <c r="F24" s="19">
        <f>E24</f>
        <v>52.03275050657421</v>
      </c>
      <c r="G24" s="14">
        <f>F24-FLOOR(F24,1)</f>
        <v>3.2750506574210192E-2</v>
      </c>
      <c r="H24" s="14">
        <f>G24*60</f>
        <v>1.9650303944526115</v>
      </c>
      <c r="I24" s="14">
        <f>H24-FLOOR(H24,1)</f>
        <v>0.96503039445261152</v>
      </c>
      <c r="J24" s="14">
        <f>I24*60</f>
        <v>57.901823667156691</v>
      </c>
      <c r="K24" s="14"/>
      <c r="L24" s="14">
        <f>F24+180</f>
        <v>232.03275050657422</v>
      </c>
    </row>
    <row r="25" spans="1:12" ht="27.75" customHeight="1" thickBot="1" x14ac:dyDescent="0.3">
      <c r="A25" s="7"/>
      <c r="B25" s="12">
        <v>336</v>
      </c>
      <c r="C25" s="12">
        <v>27</v>
      </c>
      <c r="D25" s="12">
        <v>58.32</v>
      </c>
      <c r="E25" s="14">
        <f>ATAN((D11-D10)/(E11-E10))*180/PI()</f>
        <v>-23.533838900624449</v>
      </c>
      <c r="F25" s="19">
        <f>E25+360</f>
        <v>336.46616109937554</v>
      </c>
      <c r="G25" s="14">
        <f>F25-FLOOR(F25,1)</f>
        <v>0.46616109937554029</v>
      </c>
      <c r="H25" s="14">
        <f>G25*60</f>
        <v>27.969665962532417</v>
      </c>
      <c r="I25" s="14">
        <f>H25-FLOOR(H25,1)</f>
        <v>0.96966596253241732</v>
      </c>
      <c r="J25" s="14">
        <f>I25*60</f>
        <v>58.179957751945039</v>
      </c>
      <c r="K25" s="14"/>
      <c r="L25" s="14">
        <f>F25-180</f>
        <v>156.46616109937554</v>
      </c>
    </row>
    <row r="26" spans="1:12" ht="27.75" customHeight="1" thickBot="1" x14ac:dyDescent="0.3">
      <c r="A26" s="7"/>
      <c r="B26" s="13">
        <v>1776.0740000000001</v>
      </c>
      <c r="C26" s="6" t="s">
        <v>19</v>
      </c>
      <c r="D26" s="3"/>
      <c r="E26" s="14"/>
      <c r="F26" s="19"/>
      <c r="G26" s="14"/>
      <c r="H26" s="14"/>
      <c r="I26" s="14"/>
      <c r="J26" s="14"/>
      <c r="K26" s="14"/>
      <c r="L26" s="14"/>
    </row>
    <row r="27" spans="1:12" ht="27.75" customHeight="1" thickBot="1" x14ac:dyDescent="0.3">
      <c r="A27" s="7"/>
      <c r="B27" s="13">
        <v>2302.4580000000001</v>
      </c>
      <c r="C27" s="6" t="s">
        <v>19</v>
      </c>
      <c r="D27" s="3"/>
      <c r="E27" s="14"/>
      <c r="F27" s="19"/>
      <c r="G27" s="14"/>
      <c r="H27" s="14"/>
      <c r="I27" s="14"/>
      <c r="J27" s="14"/>
      <c r="K27" s="14"/>
      <c r="L27" s="14"/>
    </row>
    <row r="28" spans="1:12" ht="22.5" customHeight="1" thickBot="1" x14ac:dyDescent="0.3">
      <c r="A28" s="7"/>
      <c r="B28" s="12">
        <v>75</v>
      </c>
      <c r="C28" s="12">
        <v>33</v>
      </c>
      <c r="D28" s="12">
        <v>59.4</v>
      </c>
      <c r="E28" s="14">
        <f>E24-E25</f>
        <v>75.566589407198663</v>
      </c>
      <c r="F28" s="19">
        <f>E28</f>
        <v>75.566589407198663</v>
      </c>
      <c r="G28" s="14">
        <f t="shared" ref="G28:G35" si="1">F28-FLOOR(F28,1)</f>
        <v>0.5665894071986628</v>
      </c>
      <c r="H28" s="14">
        <f t="shared" ref="H28:H35" si="2">G28*60</f>
        <v>33.995364431919768</v>
      </c>
      <c r="I28" s="14">
        <f t="shared" ref="I28:I35" si="3">H28-FLOOR(H28,1)</f>
        <v>0.99536443191976787</v>
      </c>
      <c r="J28" s="14">
        <f t="shared" ref="J28:J35" si="4">I28*60</f>
        <v>59.721865915186072</v>
      </c>
      <c r="K28" s="14"/>
      <c r="L28" s="14"/>
    </row>
    <row r="29" spans="1:12" ht="37.5" customHeight="1" thickBot="1" x14ac:dyDescent="0.3">
      <c r="A29" s="7"/>
      <c r="B29" s="12">
        <v>32</v>
      </c>
      <c r="C29" s="12">
        <v>33</v>
      </c>
      <c r="D29" s="12">
        <v>25.2</v>
      </c>
      <c r="E29" s="14">
        <f>(360-E22-E23-E28)/2</f>
        <v>32.556983074178426</v>
      </c>
      <c r="F29" s="19">
        <f>E29</f>
        <v>32.556983074178426</v>
      </c>
      <c r="G29" s="14">
        <f t="shared" si="1"/>
        <v>0.55698307417842585</v>
      </c>
      <c r="H29" s="14">
        <f t="shared" si="2"/>
        <v>33.418984450705551</v>
      </c>
      <c r="I29" s="14">
        <f t="shared" si="3"/>
        <v>0.41898445070555113</v>
      </c>
      <c r="J29" s="14">
        <f t="shared" si="4"/>
        <v>25.139067042333068</v>
      </c>
      <c r="K29" s="14"/>
      <c r="L29" s="14"/>
    </row>
    <row r="30" spans="1:12" ht="24" customHeight="1" thickBot="1" x14ac:dyDescent="0.3">
      <c r="A30" s="7"/>
      <c r="B30" s="12">
        <v>38</v>
      </c>
      <c r="C30" s="12">
        <v>56</v>
      </c>
      <c r="D30" s="12">
        <v>38</v>
      </c>
      <c r="E30" s="14"/>
      <c r="F30" s="19">
        <f>ATAN(B26*SIN(F23)/(B27*SIN(F22)))*180/PI()</f>
        <v>38.943834469456348</v>
      </c>
      <c r="G30" s="14">
        <f t="shared" si="1"/>
        <v>0.9438344694563483</v>
      </c>
      <c r="H30" s="14">
        <f t="shared" si="2"/>
        <v>56.630068167380898</v>
      </c>
      <c r="I30" s="14">
        <f t="shared" si="3"/>
        <v>0.6300681673808981</v>
      </c>
      <c r="J30" s="14">
        <f t="shared" si="4"/>
        <v>37.804090042853886</v>
      </c>
      <c r="K30" s="14"/>
      <c r="L30" s="14"/>
    </row>
    <row r="31" spans="1:12" ht="41.25" customHeight="1" thickBot="1" x14ac:dyDescent="0.3">
      <c r="A31" s="7"/>
      <c r="B31" s="12">
        <v>3</v>
      </c>
      <c r="C31" s="12">
        <v>52</v>
      </c>
      <c r="D31" s="12">
        <v>31</v>
      </c>
      <c r="E31" s="14"/>
      <c r="F31" s="19">
        <f>ATAN(TAN(F29*PI()/180)/TAN((45+F30)*PI()/180))*180/PI()</f>
        <v>3.875220803509106</v>
      </c>
      <c r="G31" s="14">
        <f t="shared" si="1"/>
        <v>0.87522080350910603</v>
      </c>
      <c r="H31" s="14">
        <f t="shared" si="2"/>
        <v>52.513248210546365</v>
      </c>
      <c r="I31" s="14">
        <f t="shared" si="3"/>
        <v>0.51324821054636516</v>
      </c>
      <c r="J31" s="14">
        <f t="shared" si="4"/>
        <v>30.794892632781909</v>
      </c>
      <c r="K31" s="14"/>
      <c r="L31" s="14"/>
    </row>
    <row r="32" spans="1:12" ht="23.25" customHeight="1" thickBot="1" x14ac:dyDescent="0.3">
      <c r="A32" s="7"/>
      <c r="B32" s="12">
        <v>36</v>
      </c>
      <c r="C32" s="12">
        <v>25</v>
      </c>
      <c r="D32" s="12">
        <v>56</v>
      </c>
      <c r="E32" s="14"/>
      <c r="F32" s="19">
        <f>F29+F31</f>
        <v>36.432203877687535</v>
      </c>
      <c r="G32" s="14">
        <f t="shared" si="1"/>
        <v>0.43220387768753454</v>
      </c>
      <c r="H32" s="14">
        <f t="shared" si="2"/>
        <v>25.932232661252073</v>
      </c>
      <c r="I32" s="14">
        <f t="shared" si="3"/>
        <v>0.9322326612520726</v>
      </c>
      <c r="J32" s="14">
        <f t="shared" si="4"/>
        <v>55.933959675124356</v>
      </c>
      <c r="K32" s="14"/>
      <c r="L32" s="14"/>
    </row>
    <row r="33" spans="1:12" ht="22.5" customHeight="1" thickBot="1" x14ac:dyDescent="0.3">
      <c r="A33" s="7"/>
      <c r="B33" s="12">
        <v>28</v>
      </c>
      <c r="C33" s="12">
        <v>40</v>
      </c>
      <c r="D33" s="12">
        <v>54</v>
      </c>
      <c r="E33" s="14"/>
      <c r="F33" s="19">
        <f>F29-F31</f>
        <v>28.681762270669321</v>
      </c>
      <c r="G33" s="14">
        <f t="shared" si="1"/>
        <v>0.68176227066932071</v>
      </c>
      <c r="H33" s="14">
        <f t="shared" si="2"/>
        <v>40.905736240159243</v>
      </c>
      <c r="I33" s="14">
        <f t="shared" si="3"/>
        <v>0.90573624015924281</v>
      </c>
      <c r="J33" s="14">
        <f t="shared" si="4"/>
        <v>54.344174409554569</v>
      </c>
      <c r="K33" s="14"/>
      <c r="L33" s="14"/>
    </row>
    <row r="34" spans="1:12" ht="24.75" customHeight="1" thickBot="1" x14ac:dyDescent="0.3">
      <c r="A34" s="7"/>
      <c r="B34" s="12">
        <v>268</v>
      </c>
      <c r="C34" s="12">
        <v>27</v>
      </c>
      <c r="D34" s="12">
        <v>54</v>
      </c>
      <c r="E34" s="14"/>
      <c r="F34" s="19">
        <f>L24+F32</f>
        <v>268.46495438426177</v>
      </c>
      <c r="G34" s="14">
        <f t="shared" si="1"/>
        <v>0.46495438426177316</v>
      </c>
      <c r="H34" s="14">
        <f t="shared" si="2"/>
        <v>27.897263055706389</v>
      </c>
      <c r="I34" s="14">
        <f t="shared" si="3"/>
        <v>0.89726305570638942</v>
      </c>
      <c r="J34" s="14">
        <f t="shared" si="4"/>
        <v>53.835783342383365</v>
      </c>
      <c r="K34" s="14"/>
      <c r="L34" s="14"/>
    </row>
    <row r="35" spans="1:12" ht="27.75" customHeight="1" thickBot="1" x14ac:dyDescent="0.3">
      <c r="A35" s="7"/>
      <c r="B35" s="12">
        <v>127</v>
      </c>
      <c r="C35" s="12">
        <v>47</v>
      </c>
      <c r="D35" s="12">
        <v>4</v>
      </c>
      <c r="E35" s="14"/>
      <c r="F35" s="19">
        <f>L25-F33</f>
        <v>127.78439882870622</v>
      </c>
      <c r="G35" s="14">
        <f t="shared" si="1"/>
        <v>0.78439882870621602</v>
      </c>
      <c r="H35" s="14">
        <f t="shared" si="2"/>
        <v>47.063929722372961</v>
      </c>
      <c r="I35" s="14">
        <f t="shared" si="3"/>
        <v>6.3929722372961351E-2</v>
      </c>
      <c r="J35" s="14">
        <f t="shared" si="4"/>
        <v>3.835783342377681</v>
      </c>
      <c r="K35" s="14"/>
      <c r="L35" s="14"/>
    </row>
    <row r="36" spans="1:12" ht="24.75" customHeight="1" thickBot="1" x14ac:dyDescent="0.3">
      <c r="A36" s="7"/>
      <c r="B36" s="20">
        <f>972.766</f>
        <v>972.76599999999996</v>
      </c>
      <c r="C36" s="6" t="s">
        <v>19</v>
      </c>
      <c r="D36" s="3"/>
      <c r="E36" s="14">
        <f>SIN((E22+F32)*PI()/180)*B26/SIN(F22)</f>
        <v>972.76609922065802</v>
      </c>
      <c r="F36" s="19"/>
      <c r="G36" s="14"/>
      <c r="H36" s="14"/>
      <c r="I36" s="14"/>
      <c r="J36" s="14"/>
      <c r="K36" s="14"/>
      <c r="L36" s="14"/>
    </row>
    <row r="37" spans="1:12" ht="22.5" customHeight="1" thickBot="1" x14ac:dyDescent="0.3">
      <c r="A37" s="7"/>
      <c r="B37" s="13">
        <f>1704.525</f>
        <v>1704.5250000000001</v>
      </c>
      <c r="C37" s="6" t="s">
        <v>19</v>
      </c>
      <c r="D37" s="3"/>
      <c r="E37" s="14">
        <f>SIN((E23+F33)*PI()/180)*B27/SIN(F23)</f>
        <v>1704.5246091914848</v>
      </c>
      <c r="F37" s="19"/>
      <c r="G37" s="14"/>
      <c r="H37" s="14"/>
      <c r="I37" s="14"/>
      <c r="J37" s="14"/>
      <c r="K37" s="14"/>
      <c r="L37" s="14"/>
    </row>
    <row r="38" spans="1:12" ht="20.25" customHeight="1" thickBot="1" x14ac:dyDescent="0.3">
      <c r="A38" s="7"/>
      <c r="B38" s="13">
        <f>461284.313</f>
        <v>461284.31300000002</v>
      </c>
      <c r="C38" s="6" t="s">
        <v>19</v>
      </c>
      <c r="D38" s="16">
        <f>D9+H38</f>
        <v>461284.31309989293</v>
      </c>
      <c r="E38" s="14"/>
      <c r="F38" s="19"/>
      <c r="G38" s="14" t="s">
        <v>33</v>
      </c>
      <c r="H38" s="15">
        <f>B36*SIN(F34*PI()/180)</f>
        <v>-972.41690010704212</v>
      </c>
      <c r="I38" s="14"/>
      <c r="J38" s="14"/>
      <c r="K38" s="14"/>
      <c r="L38" s="14"/>
    </row>
    <row r="39" spans="1:12" ht="19.5" customHeight="1" thickBot="1" x14ac:dyDescent="0.3">
      <c r="A39" s="7"/>
      <c r="B39" s="13">
        <f>100296.401</f>
        <v>100296.401</v>
      </c>
      <c r="C39" s="6" t="s">
        <v>19</v>
      </c>
      <c r="D39" s="16">
        <f>E9+H39</f>
        <v>100296.40115999876</v>
      </c>
      <c r="E39" s="14"/>
      <c r="F39" s="19"/>
      <c r="G39" s="14" t="s">
        <v>34</v>
      </c>
      <c r="H39" s="15">
        <f>B36*COS(F34*PI()/180)</f>
        <v>-26.0588400012529</v>
      </c>
      <c r="I39" s="14"/>
      <c r="J39" s="14"/>
      <c r="K39" s="14"/>
      <c r="L39" s="14"/>
    </row>
  </sheetData>
  <dataValidations count="5">
    <dataValidation type="textLength" allowBlank="1" showInputMessage="1" showErrorMessage="1" sqref="B9:C11" xr:uid="{3191C3F8-D1ED-4C20-B35D-4823B59694B0}">
      <formula1>0</formula1>
      <formula2>20</formula2>
    </dataValidation>
    <dataValidation type="whole" allowBlank="1" showInputMessage="1" showErrorMessage="1" sqref="C15:D17" xr:uid="{4F165DE6-87AC-49E6-A9AA-E7E2F755C271}">
      <formula1>0</formula1>
      <formula2>360</formula2>
    </dataValidation>
    <dataValidation type="decimal" allowBlank="1" showInputMessage="1" showErrorMessage="1" sqref="E15:E17" xr:uid="{EF55FD7C-12F9-4BE1-A318-AF3FFFA99814}">
      <formula1>0</formula1>
      <formula2>60</formula2>
    </dataValidation>
    <dataValidation type="whole" allowBlank="1" showInputMessage="1" showErrorMessage="1" sqref="B22:C25 B28:C35" xr:uid="{3625BA2A-36C9-4C3F-9202-A53E45F1B0EC}">
      <formula1>-360</formula1>
      <formula2>360</formula2>
    </dataValidation>
    <dataValidation type="decimal" allowBlank="1" showInputMessage="1" showErrorMessage="1" sqref="D22:D25 B26:B27 D28:D35 B37:B39" xr:uid="{90E9753E-3385-4694-8ABB-8957D812E62F}">
      <formula1>0</formula1>
      <formula2>1000000000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2025-06-05T11:34:26Z</dcterms:modified>
</cp:coreProperties>
</file>