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A759C9CC-7500-4455-BDC1-7B7762A1F52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21" i="1"/>
  <c r="F22" i="1"/>
  <c r="F23" i="1"/>
  <c r="F24" i="1"/>
  <c r="F25" i="1"/>
  <c r="F26" i="1"/>
  <c r="F27" i="1"/>
  <c r="F28" i="1"/>
  <c r="E20" i="1"/>
  <c r="E21" i="1"/>
  <c r="E22" i="1"/>
  <c r="E23" i="1"/>
  <c r="E24" i="1"/>
  <c r="E25" i="1"/>
  <c r="E26" i="1"/>
  <c r="E27" i="1"/>
  <c r="E28" i="1"/>
  <c r="D20" i="1"/>
  <c r="D21" i="1"/>
  <c r="D22" i="1"/>
  <c r="D23" i="1"/>
  <c r="D24" i="1"/>
  <c r="D25" i="1"/>
  <c r="D26" i="1"/>
  <c r="D27" i="1"/>
  <c r="D28" i="1"/>
  <c r="F19" i="1"/>
  <c r="E19" i="1"/>
  <c r="D19" i="1"/>
  <c r="N26" i="1"/>
  <c r="N28" i="1"/>
  <c r="M28" i="1"/>
  <c r="N27" i="1"/>
  <c r="M27" i="1"/>
  <c r="M26" i="1"/>
  <c r="N25" i="1"/>
  <c r="M25" i="1"/>
  <c r="N24" i="1"/>
  <c r="M24" i="1"/>
  <c r="N23" i="1"/>
  <c r="M23" i="1"/>
  <c r="N22" i="1"/>
  <c r="M22" i="1"/>
  <c r="N21" i="1"/>
  <c r="M21" i="1"/>
  <c r="N20" i="1"/>
  <c r="M20" i="1"/>
  <c r="N19" i="1"/>
  <c r="M19" i="1"/>
  <c r="H28" i="1"/>
  <c r="H27" i="1"/>
  <c r="H26" i="1"/>
  <c r="H25" i="1"/>
  <c r="H24" i="1"/>
  <c r="H23" i="1"/>
  <c r="H22" i="1"/>
  <c r="H21" i="1"/>
  <c r="H20" i="1"/>
  <c r="H19" i="1"/>
  <c r="L20" i="1"/>
  <c r="C20" i="1"/>
  <c r="C21" i="1"/>
  <c r="C22" i="1"/>
  <c r="C23" i="1"/>
  <c r="C24" i="1"/>
  <c r="C25" i="1"/>
  <c r="C26" i="1"/>
  <c r="C27" i="1"/>
  <c r="C28" i="1"/>
  <c r="C19" i="1"/>
</calcChain>
</file>

<file path=xl/sharedStrings.xml><?xml version="1.0" encoding="utf-8"?>
<sst xmlns="http://schemas.openxmlformats.org/spreadsheetml/2006/main" count="44" uniqueCount="37">
  <si>
    <t>Točka</t>
  </si>
  <si>
    <t>y [m]</t>
  </si>
  <si>
    <t>x [m]</t>
  </si>
  <si>
    <t>H [m]</t>
  </si>
  <si>
    <t>°</t>
  </si>
  <si>
    <t>'</t>
  </si>
  <si>
    <t>''</t>
  </si>
  <si>
    <t>Primer</t>
  </si>
  <si>
    <t>T1</t>
  </si>
  <si>
    <t>T2</t>
  </si>
  <si>
    <t>T3</t>
  </si>
  <si>
    <t>T4</t>
  </si>
  <si>
    <t>T5</t>
  </si>
  <si>
    <t>Točki</t>
  </si>
  <si>
    <t>Dolžina iz koordinat</t>
  </si>
  <si>
    <t>Dolžina izmerjena na karti</t>
  </si>
  <si>
    <t>Iz koordinat</t>
  </si>
  <si>
    <t>Iz karte</t>
  </si>
  <si>
    <t>Višinska razlika [m]</t>
  </si>
  <si>
    <t>T1-T2</t>
  </si>
  <si>
    <t>T3-T1</t>
  </si>
  <si>
    <t>T1-T4</t>
  </si>
  <si>
    <t>T5-T1</t>
  </si>
  <si>
    <t>T2-T3</t>
  </si>
  <si>
    <t>T4-T2</t>
  </si>
  <si>
    <t>T2-T5</t>
  </si>
  <si>
    <t>T4-T3</t>
  </si>
  <si>
    <t>T3-T5</t>
  </si>
  <si>
    <t>T5-T4</t>
  </si>
  <si>
    <t>Primer:</t>
  </si>
  <si>
    <t>IME:</t>
  </si>
  <si>
    <t>PRIIMEK:</t>
  </si>
  <si>
    <t>Ne spreminjajte tabel. Izpolnite VSA sivo obarvana polja.</t>
  </si>
  <si>
    <t>GEODEZIJA - VAJE: VAJA 1 - DEL 2 (OSNOVE KARTOMETRIJE)</t>
  </si>
  <si>
    <t>Maks</t>
  </si>
  <si>
    <t>Proje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</si>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</sst>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b/>
      <sz val="11"/>
      <color theme="1"/>
      <name val="Palatino Linotype"/>
      <family val="1"/>
      <charset val="238"/>
    </font>
    <font>
      <sz val="11"/>
      <color theme="1"/>
      <name val="Palatino Linotype"/>
      <family val="1"/>
      <charset val="238"/>
    </font>
    <font>
      <b/>
      <sz val="14"/>
      <color theme="1"/>
      <name val="Palatino Linotype"/>
      <family val="1"/>
      <charset val="238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3" borderId="9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0" xfId="0" applyFont="1"/>
    <xf numFmtId="0" fontId="3" fillId="4" borderId="1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6</xdr:row>
      <xdr:rowOff>190500</xdr:rowOff>
    </xdr:from>
    <xdr:to>
      <xdr:col>2</xdr:col>
      <xdr:colOff>219075</xdr:colOff>
      <xdr:row>7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762000"/>
          <a:ext cx="104775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209550</xdr:colOff>
      <xdr:row>7</xdr:row>
      <xdr:rowOff>28575</xdr:rowOff>
    </xdr:from>
    <xdr:to>
      <xdr:col>5</xdr:col>
      <xdr:colOff>285750</xdr:colOff>
      <xdr:row>8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1450" y="800100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247650</xdr:colOff>
      <xdr:row>16</xdr:row>
      <xdr:rowOff>9525</xdr:rowOff>
    </xdr:from>
    <xdr:to>
      <xdr:col>4</xdr:col>
      <xdr:colOff>323850</xdr:colOff>
      <xdr:row>16</xdr:row>
      <xdr:rowOff>190500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219075</xdr:colOff>
      <xdr:row>16</xdr:row>
      <xdr:rowOff>9525</xdr:rowOff>
    </xdr:from>
    <xdr:to>
      <xdr:col>6</xdr:col>
      <xdr:colOff>295275</xdr:colOff>
      <xdr:row>16</xdr:row>
      <xdr:rowOff>190500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00575" y="3133725"/>
          <a:ext cx="76200" cy="180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5"/>
  <sheetViews>
    <sheetView tabSelected="1" workbookViewId="0">
      <selection activeCell="J5" sqref="J5"/>
    </sheetView>
  </sheetViews>
  <sheetFormatPr defaultRowHeight="15" x14ac:dyDescent="0.25"/>
  <cols>
    <col min="2" max="2" width="13.7109375" customWidth="1"/>
    <col min="3" max="3" width="15.42578125" customWidth="1"/>
    <col min="4" max="4" width="13.140625" customWidth="1"/>
    <col min="6" max="6" width="11.85546875" bestFit="1" customWidth="1"/>
  </cols>
  <sheetData>
    <row r="1" spans="1:12" ht="34.5" customHeight="1" x14ac:dyDescent="0.25">
      <c r="A1" s="13" t="s">
        <v>33</v>
      </c>
    </row>
    <row r="3" spans="1:12" x14ac:dyDescent="0.25">
      <c r="B3" s="16" t="s">
        <v>32</v>
      </c>
    </row>
    <row r="4" spans="1:12" ht="15.75" thickBot="1" x14ac:dyDescent="0.3"/>
    <row r="5" spans="1:12" ht="15.75" thickBot="1" x14ac:dyDescent="0.3">
      <c r="A5" s="11" t="s">
        <v>30</v>
      </c>
      <c r="B5" s="12" t="s">
        <v>34</v>
      </c>
      <c r="C5" s="11" t="s">
        <v>31</v>
      </c>
      <c r="D5" s="12" t="s">
        <v>35</v>
      </c>
    </row>
    <row r="6" spans="1:12" ht="17.25" thickBot="1" x14ac:dyDescent="0.3">
      <c r="A6" s="11" t="s">
        <v>29</v>
      </c>
      <c r="B6" s="17">
        <v>44</v>
      </c>
    </row>
    <row r="7" spans="1:12" ht="15.75" thickBot="1" x14ac:dyDescent="0.3"/>
    <row r="8" spans="1:12" ht="16.5" thickTop="1" thickBot="1" x14ac:dyDescent="0.3">
      <c r="A8" s="18" t="s">
        <v>0</v>
      </c>
      <c r="B8" s="20"/>
      <c r="C8" s="21"/>
      <c r="D8" s="22"/>
      <c r="E8" s="20"/>
      <c r="F8" s="21"/>
      <c r="G8" s="22"/>
      <c r="H8" s="18" t="s">
        <v>1</v>
      </c>
      <c r="I8" s="18" t="s">
        <v>2</v>
      </c>
      <c r="J8" s="18" t="s">
        <v>3</v>
      </c>
    </row>
    <row r="9" spans="1:12" ht="18" thickBot="1" x14ac:dyDescent="0.3">
      <c r="A9" s="19"/>
      <c r="B9" s="1" t="s">
        <v>4</v>
      </c>
      <c r="C9" s="1" t="s">
        <v>5</v>
      </c>
      <c r="D9" s="2" t="s">
        <v>6</v>
      </c>
      <c r="E9" s="1" t="s">
        <v>4</v>
      </c>
      <c r="F9" s="1" t="s">
        <v>5</v>
      </c>
      <c r="G9" s="2" t="s">
        <v>6</v>
      </c>
      <c r="H9" s="19"/>
      <c r="I9" s="19"/>
      <c r="J9" s="19"/>
    </row>
    <row r="10" spans="1:12" ht="18" thickTop="1" thickBot="1" x14ac:dyDescent="0.3">
      <c r="A10" s="3" t="s">
        <v>7</v>
      </c>
      <c r="B10" s="4">
        <v>46</v>
      </c>
      <c r="C10" s="4">
        <v>9</v>
      </c>
      <c r="D10" s="5">
        <v>13</v>
      </c>
      <c r="E10" s="4">
        <v>14</v>
      </c>
      <c r="F10" s="4">
        <v>27</v>
      </c>
      <c r="G10" s="5">
        <v>48</v>
      </c>
      <c r="H10" s="5">
        <v>458562</v>
      </c>
      <c r="I10" s="5">
        <v>112260</v>
      </c>
      <c r="J10" s="5">
        <v>340</v>
      </c>
      <c r="L10" t="s">
        <v>36</v>
      </c>
    </row>
    <row r="11" spans="1:12" ht="17.25" thickBot="1" x14ac:dyDescent="0.3">
      <c r="A11" s="3" t="s">
        <v>8</v>
      </c>
      <c r="B11" s="26">
        <v>46</v>
      </c>
      <c r="C11" s="26">
        <v>8</v>
      </c>
      <c r="D11" s="27">
        <v>26</v>
      </c>
      <c r="E11" s="26">
        <v>14</v>
      </c>
      <c r="F11" s="26">
        <v>27</v>
      </c>
      <c r="G11" s="27">
        <v>50</v>
      </c>
      <c r="H11" s="5">
        <v>458881</v>
      </c>
      <c r="I11" s="5">
        <v>110272</v>
      </c>
      <c r="J11" s="14">
        <v>370</v>
      </c>
    </row>
    <row r="12" spans="1:12" ht="17.25" thickBot="1" x14ac:dyDescent="0.3">
      <c r="A12" s="3" t="s">
        <v>9</v>
      </c>
      <c r="B12" s="28">
        <v>46</v>
      </c>
      <c r="C12" s="28">
        <v>8</v>
      </c>
      <c r="D12" s="29">
        <v>37</v>
      </c>
      <c r="E12" s="26">
        <v>14</v>
      </c>
      <c r="F12" s="26">
        <v>26</v>
      </c>
      <c r="G12" s="27">
        <v>20</v>
      </c>
      <c r="H12" s="5">
        <v>456465</v>
      </c>
      <c r="I12" s="5">
        <v>111203</v>
      </c>
      <c r="J12" s="14">
        <v>330</v>
      </c>
    </row>
    <row r="13" spans="1:12" ht="17.25" thickBot="1" x14ac:dyDescent="0.3">
      <c r="A13" s="3" t="s">
        <v>10</v>
      </c>
      <c r="B13" s="26">
        <v>46</v>
      </c>
      <c r="C13" s="26">
        <v>8</v>
      </c>
      <c r="D13" s="27">
        <v>2</v>
      </c>
      <c r="E13" s="28">
        <v>14</v>
      </c>
      <c r="F13" s="28">
        <v>24</v>
      </c>
      <c r="G13" s="29">
        <v>39</v>
      </c>
      <c r="H13" s="5">
        <v>454480</v>
      </c>
      <c r="I13" s="5">
        <v>110639</v>
      </c>
      <c r="J13" s="14">
        <v>350</v>
      </c>
    </row>
    <row r="14" spans="1:12" ht="17.25" thickBot="1" x14ac:dyDescent="0.3">
      <c r="A14" s="3" t="s">
        <v>11</v>
      </c>
      <c r="B14" s="4">
        <v>46</v>
      </c>
      <c r="C14" s="4">
        <v>7</v>
      </c>
      <c r="D14" s="5">
        <v>49</v>
      </c>
      <c r="E14" s="4">
        <v>14</v>
      </c>
      <c r="F14" s="4">
        <v>22</v>
      </c>
      <c r="G14" s="5">
        <v>58</v>
      </c>
      <c r="H14" s="29">
        <v>452282</v>
      </c>
      <c r="I14" s="29">
        <v>109718</v>
      </c>
      <c r="J14" s="14">
        <v>610</v>
      </c>
    </row>
    <row r="15" spans="1:12" ht="17.25" thickBot="1" x14ac:dyDescent="0.3">
      <c r="A15" s="6" t="s">
        <v>12</v>
      </c>
      <c r="B15" s="4">
        <v>46</v>
      </c>
      <c r="C15" s="7">
        <v>9</v>
      </c>
      <c r="D15" s="8">
        <v>19</v>
      </c>
      <c r="E15" s="7">
        <v>14</v>
      </c>
      <c r="F15" s="7">
        <v>28</v>
      </c>
      <c r="G15" s="8">
        <v>38</v>
      </c>
      <c r="H15" s="30">
        <v>459615</v>
      </c>
      <c r="I15" s="30">
        <v>112513</v>
      </c>
      <c r="J15" s="9">
        <v>340</v>
      </c>
    </row>
    <row r="16" spans="1:12" ht="16.5" thickTop="1" thickBot="1" x14ac:dyDescent="0.3"/>
    <row r="17" spans="1:14" ht="39" customHeight="1" thickTop="1" thickBot="1" x14ac:dyDescent="0.3">
      <c r="A17" s="18" t="s">
        <v>13</v>
      </c>
      <c r="B17" s="18" t="s">
        <v>14</v>
      </c>
      <c r="C17" s="18" t="s">
        <v>15</v>
      </c>
      <c r="D17" s="23" t="s">
        <v>16</v>
      </c>
      <c r="E17" s="24"/>
      <c r="F17" s="25"/>
      <c r="G17" s="10" t="s">
        <v>17</v>
      </c>
      <c r="H17" s="18" t="s">
        <v>18</v>
      </c>
    </row>
    <row r="18" spans="1:14" ht="18" thickBot="1" x14ac:dyDescent="0.3">
      <c r="A18" s="19"/>
      <c r="B18" s="19"/>
      <c r="C18" s="19"/>
      <c r="D18" s="1" t="s">
        <v>4</v>
      </c>
      <c r="E18" s="1" t="s">
        <v>5</v>
      </c>
      <c r="F18" s="2" t="s">
        <v>6</v>
      </c>
      <c r="G18" s="2" t="s">
        <v>4</v>
      </c>
      <c r="H18" s="19"/>
    </row>
    <row r="19" spans="1:14" ht="18" thickTop="1" thickBot="1" x14ac:dyDescent="0.3">
      <c r="A19" s="3" t="s">
        <v>19</v>
      </c>
      <c r="B19" s="29">
        <v>2589</v>
      </c>
      <c r="C19" s="29">
        <f>J19*25</f>
        <v>2525</v>
      </c>
      <c r="D19" s="28">
        <f>INT(N19)</f>
        <v>291</v>
      </c>
      <c r="E19" s="28">
        <f>INT((N19 - INT(N19)) * 60)</f>
        <v>4</v>
      </c>
      <c r="F19" s="29">
        <f>INT(((N19 - INT(N19)) * 60 - INT((N19 - INT(N19)) * 60)) * 60)</f>
        <v>26</v>
      </c>
      <c r="G19" s="28">
        <v>290</v>
      </c>
      <c r="H19" s="29">
        <f>ABS(J12-J11)</f>
        <v>40</v>
      </c>
      <c r="J19">
        <v>101</v>
      </c>
      <c r="M19">
        <f>DEGREES(ATAN(ABS(H11 - H12) / ABS(I11 - I12)))</f>
        <v>68.925947290577213</v>
      </c>
      <c r="N19">
        <f>360-M19</f>
        <v>291.0740527094228</v>
      </c>
    </row>
    <row r="20" spans="1:14" ht="17.25" thickBot="1" x14ac:dyDescent="0.3">
      <c r="A20" s="3" t="s">
        <v>20</v>
      </c>
      <c r="B20" s="29">
        <v>4416</v>
      </c>
      <c r="C20" s="27">
        <f t="shared" ref="C20:C28" si="0">J20*25</f>
        <v>4250</v>
      </c>
      <c r="D20" s="26">
        <f t="shared" ref="D20:D28" si="1">INT(N20)</f>
        <v>85</v>
      </c>
      <c r="E20" s="26">
        <f t="shared" ref="E20:E28" si="2">INT((N20 - INT(N20)) * 60)</f>
        <v>13</v>
      </c>
      <c r="F20" s="27">
        <f t="shared" ref="F20:F28" si="3">INT(((N20 - INT(N20)) * 60 - INT((N20 - INT(N20)) * 60)) * 60)</f>
        <v>59</v>
      </c>
      <c r="G20" s="26">
        <v>88</v>
      </c>
      <c r="H20" s="29">
        <f>ABS(J13-J11)</f>
        <v>20</v>
      </c>
      <c r="J20">
        <v>170</v>
      </c>
      <c r="L20">
        <f>SQRT((H11 - H12)^2 + (I11 - I12)^2)</f>
        <v>2589.1730340013974</v>
      </c>
      <c r="M20">
        <f>DEGREES(ATAN(ABS(H11 - H13) / ABS(I11 - I13)))</f>
        <v>85.23312606838256</v>
      </c>
      <c r="N20">
        <f>M20</f>
        <v>85.23312606838256</v>
      </c>
    </row>
    <row r="21" spans="1:14" ht="17.25" thickBot="1" x14ac:dyDescent="0.3">
      <c r="A21" s="3" t="s">
        <v>21</v>
      </c>
      <c r="B21" s="29">
        <v>6622</v>
      </c>
      <c r="C21" s="29">
        <f t="shared" si="0"/>
        <v>6575</v>
      </c>
      <c r="D21" s="28">
        <f t="shared" si="1"/>
        <v>265</v>
      </c>
      <c r="E21" s="28">
        <f t="shared" si="2"/>
        <v>12</v>
      </c>
      <c r="F21" s="29">
        <f t="shared" si="3"/>
        <v>4</v>
      </c>
      <c r="G21" s="28">
        <v>265</v>
      </c>
      <c r="H21" s="27">
        <f>ABS(J14-J10)</f>
        <v>270</v>
      </c>
      <c r="J21">
        <v>263</v>
      </c>
      <c r="M21">
        <f>DEGREES(ATAN(ABS(H11 - H14) / ABS(I11 - I14)))</f>
        <v>85.201151105506895</v>
      </c>
      <c r="N21">
        <f>180+M21</f>
        <v>265.20115110550688</v>
      </c>
    </row>
    <row r="22" spans="1:14" ht="17.25" thickBot="1" x14ac:dyDescent="0.3">
      <c r="A22" s="3" t="s">
        <v>22</v>
      </c>
      <c r="B22" s="29">
        <v>2358</v>
      </c>
      <c r="C22" s="29">
        <f t="shared" si="0"/>
        <v>2375</v>
      </c>
      <c r="D22" s="28">
        <f t="shared" si="1"/>
        <v>198</v>
      </c>
      <c r="E22" s="28">
        <f t="shared" si="2"/>
        <v>8</v>
      </c>
      <c r="F22" s="29">
        <f t="shared" si="3"/>
        <v>7</v>
      </c>
      <c r="G22" s="28">
        <v>200</v>
      </c>
      <c r="H22" s="29">
        <f>ABS(J15-J11)</f>
        <v>30</v>
      </c>
      <c r="J22">
        <v>95</v>
      </c>
      <c r="M22">
        <f>DEGREES(ATAN(ABS(H11 - H15) / ABS(I11 - I15)))</f>
        <v>18.135295473346439</v>
      </c>
      <c r="N22">
        <f>180+M22</f>
        <v>198.13529547334645</v>
      </c>
    </row>
    <row r="23" spans="1:14" ht="17.25" thickBot="1" x14ac:dyDescent="0.3">
      <c r="A23" s="3" t="s">
        <v>23</v>
      </c>
      <c r="B23" s="29">
        <v>2063</v>
      </c>
      <c r="C23" s="29">
        <f t="shared" si="0"/>
        <v>2075</v>
      </c>
      <c r="D23" s="28">
        <f t="shared" si="1"/>
        <v>254</v>
      </c>
      <c r="E23" s="28">
        <f t="shared" si="2"/>
        <v>8</v>
      </c>
      <c r="F23" s="29">
        <f t="shared" si="3"/>
        <v>18</v>
      </c>
      <c r="G23" s="26">
        <v>245</v>
      </c>
      <c r="H23" s="29">
        <f>ABS(J13-J12)</f>
        <v>20</v>
      </c>
      <c r="J23">
        <v>83</v>
      </c>
      <c r="M23">
        <f>DEGREES(ATAN(ABS(H13 - H12) / ABS(I13 - I12)))</f>
        <v>74.138509194479141</v>
      </c>
      <c r="N23">
        <f>180+M23</f>
        <v>254.13850919447913</v>
      </c>
    </row>
    <row r="24" spans="1:14" ht="17.25" thickBot="1" x14ac:dyDescent="0.3">
      <c r="A24" s="3" t="s">
        <v>24</v>
      </c>
      <c r="B24" s="29">
        <v>4439</v>
      </c>
      <c r="C24" s="29">
        <f t="shared" si="0"/>
        <v>4350</v>
      </c>
      <c r="D24" s="28">
        <f t="shared" si="1"/>
        <v>70</v>
      </c>
      <c r="E24" s="28">
        <f t="shared" si="2"/>
        <v>27</v>
      </c>
      <c r="F24" s="29">
        <f t="shared" si="3"/>
        <v>16</v>
      </c>
      <c r="G24" s="28">
        <v>71</v>
      </c>
      <c r="H24" s="29">
        <f>ABS(J14-J12)</f>
        <v>280</v>
      </c>
      <c r="J24">
        <v>174</v>
      </c>
      <c r="M24">
        <f>DEGREES(ATAN(ABS(H14 - H12) / ABS(I14 - I12)))</f>
        <v>70.454711924374024</v>
      </c>
      <c r="N24">
        <f>M24</f>
        <v>70.454711924374024</v>
      </c>
    </row>
    <row r="25" spans="1:14" ht="17.25" thickBot="1" x14ac:dyDescent="0.3">
      <c r="A25" s="3" t="s">
        <v>25</v>
      </c>
      <c r="B25" s="29">
        <v>3412</v>
      </c>
      <c r="C25" s="29">
        <f t="shared" si="0"/>
        <v>3375</v>
      </c>
      <c r="D25" s="28">
        <f t="shared" si="1"/>
        <v>67</v>
      </c>
      <c r="E25" s="28">
        <f t="shared" si="2"/>
        <v>25</v>
      </c>
      <c r="F25" s="29">
        <f t="shared" si="3"/>
        <v>8</v>
      </c>
      <c r="G25" s="28">
        <v>68</v>
      </c>
      <c r="H25" s="29">
        <f>ABS(J15-J12)</f>
        <v>10</v>
      </c>
      <c r="J25">
        <v>135</v>
      </c>
      <c r="M25">
        <f>DEGREES(ATAN(ABS(H12 - H15) / ABS(I12 - I15)))</f>
        <v>67.418892055865456</v>
      </c>
      <c r="N25">
        <f>M25</f>
        <v>67.418892055865456</v>
      </c>
    </row>
    <row r="26" spans="1:14" ht="17.25" thickBot="1" x14ac:dyDescent="0.3">
      <c r="A26" s="3" t="s">
        <v>26</v>
      </c>
      <c r="B26" s="29">
        <v>2383</v>
      </c>
      <c r="C26" s="27">
        <f t="shared" si="0"/>
        <v>2125</v>
      </c>
      <c r="D26" s="26">
        <f t="shared" si="1"/>
        <v>247</v>
      </c>
      <c r="E26" s="26">
        <f t="shared" si="2"/>
        <v>15</v>
      </c>
      <c r="F26" s="27">
        <f t="shared" si="3"/>
        <v>55</v>
      </c>
      <c r="G26" s="26">
        <v>250</v>
      </c>
      <c r="H26" s="29">
        <f>ABS(J14-J13)</f>
        <v>260</v>
      </c>
      <c r="J26">
        <v>85</v>
      </c>
      <c r="M26">
        <f>DEGREES(ATAN(ABS(H14 - H13) / ABS(I14 - I13)))</f>
        <v>67.26547336939413</v>
      </c>
      <c r="N26">
        <f>180+M26</f>
        <v>247.26547336939413</v>
      </c>
    </row>
    <row r="27" spans="1:14" ht="17.25" thickBot="1" x14ac:dyDescent="0.3">
      <c r="A27" s="3" t="s">
        <v>27</v>
      </c>
      <c r="B27" s="29">
        <v>5466</v>
      </c>
      <c r="C27" s="29">
        <f t="shared" si="0"/>
        <v>5450</v>
      </c>
      <c r="D27" s="28">
        <f t="shared" si="1"/>
        <v>69</v>
      </c>
      <c r="E27" s="28">
        <f t="shared" si="2"/>
        <v>57</v>
      </c>
      <c r="F27" s="29">
        <f t="shared" si="3"/>
        <v>2</v>
      </c>
      <c r="G27" s="28">
        <v>70</v>
      </c>
      <c r="H27" s="29">
        <f>ABS(J15-J13)</f>
        <v>10</v>
      </c>
      <c r="J27">
        <v>218</v>
      </c>
      <c r="M27">
        <f>DEGREES(ATAN(ABS(H13 - H15) / ABS(I13 - I15)))</f>
        <v>69.950625589298781</v>
      </c>
      <c r="N27">
        <f>M27</f>
        <v>69.950625589298781</v>
      </c>
    </row>
    <row r="28" spans="1:14" ht="17.25" thickBot="1" x14ac:dyDescent="0.3">
      <c r="A28" s="3" t="s">
        <v>28</v>
      </c>
      <c r="B28" s="29">
        <v>7848</v>
      </c>
      <c r="C28" s="29">
        <f t="shared" si="0"/>
        <v>7800</v>
      </c>
      <c r="D28" s="28">
        <f t="shared" si="1"/>
        <v>249</v>
      </c>
      <c r="E28" s="28">
        <f t="shared" si="2"/>
        <v>8</v>
      </c>
      <c r="F28" s="29">
        <f t="shared" si="3"/>
        <v>7</v>
      </c>
      <c r="G28" s="28">
        <v>250</v>
      </c>
      <c r="H28" s="29">
        <f>ABS(J14-J15)</f>
        <v>270</v>
      </c>
      <c r="J28">
        <v>312</v>
      </c>
      <c r="M28">
        <f>DEGREES(ATAN(ABS(H14 - H15) / ABS(I14 - I15)))</f>
        <v>69.135470290835016</v>
      </c>
      <c r="N28">
        <f>180+M28</f>
        <v>249.13547029083503</v>
      </c>
    </row>
    <row r="30" spans="1:14" x14ac:dyDescent="0.25">
      <c r="A30" s="15"/>
    </row>
    <row r="35" ht="16.5" customHeight="1" x14ac:dyDescent="0.25"/>
  </sheetData>
  <mergeCells count="11">
    <mergeCell ref="A17:A18"/>
    <mergeCell ref="B17:B18"/>
    <mergeCell ref="C17:C18"/>
    <mergeCell ref="D17:F17"/>
    <mergeCell ref="H17:H18"/>
    <mergeCell ref="J8:J9"/>
    <mergeCell ref="A8:A9"/>
    <mergeCell ref="B8:D8"/>
    <mergeCell ref="E8:G8"/>
    <mergeCell ref="H8:H9"/>
    <mergeCell ref="I8:I9"/>
  </mergeCells>
  <dataValidations count="5">
    <dataValidation type="whole" allowBlank="1" showInputMessage="1" showErrorMessage="1" sqref="B6" xr:uid="{1A4B362C-57E0-4F10-86F0-CFCC7D575228}">
      <formula1>0</formula1>
      <formula2>200</formula2>
    </dataValidation>
    <dataValidation type="whole" allowBlank="1" showInputMessage="1" showErrorMessage="1" sqref="G19:G28 E11:E15 B11:B15 D19:D28" xr:uid="{D4E854AA-5C16-4731-9097-B0D18988F7F9}">
      <formula1>0</formula1>
      <formula2>360</formula2>
    </dataValidation>
    <dataValidation type="whole" allowBlank="1" showInputMessage="1" showErrorMessage="1" sqref="C11:C15 F11:F15 E19:E28" xr:uid="{B357DF31-B41D-40A8-A14F-4E5FF3DA982C}">
      <formula1>0</formula1>
      <formula2>60</formula2>
    </dataValidation>
    <dataValidation type="decimal" allowBlank="1" showInputMessage="1" showErrorMessage="1" sqref="G11:G15 D11:D15 F19:F28" xr:uid="{85FD4953-94B4-4015-BDBF-11B4266EF43F}">
      <formula1>0</formula1>
      <formula2>60</formula2>
    </dataValidation>
    <dataValidation type="decimal" allowBlank="1" showInputMessage="1" showErrorMessage="1" sqref="H11:J15 B19:C28 H19:H28" xr:uid="{2D40FBFA-6D63-40B5-875F-0EDDA8639B51}">
      <formula1>0</formula1>
      <formula2>10000000</formula2>
    </dataValidation>
  </dataValidation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2025-03-26T08:40:04Z</dcterms:modified>
</cp:coreProperties>
</file>